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03" firstSheet="2" activeTab="16"/>
  </bookViews>
  <sheets>
    <sheet name="Cover Sheet" sheetId="1" r:id="rId1"/>
    <sheet name="Summary" sheetId="2" r:id="rId2"/>
    <sheet name="A" sheetId="3" r:id="rId3"/>
    <sheet name="B" sheetId="4" r:id="rId4"/>
    <sheet name="DA" sheetId="5" r:id="rId5"/>
    <sheet name="DB" sheetId="6" r:id="rId6"/>
    <sheet name="WD #1- SW1" sheetId="7" r:id="rId7"/>
    <sheet name="WD #2- SW2" sheetId="8" r:id="rId8"/>
    <sheet name="WD #3- SW#3" sheetId="9" r:id="rId9"/>
    <sheet name="WD #4- SW4" sheetId="10" r:id="rId10"/>
    <sheet name="WD#5-SW5" sheetId="11" r:id="rId11"/>
    <sheet name="Add Facilities" sheetId="12" r:id="rId12"/>
    <sheet name="Fire Prot'n Dist" sheetId="13" r:id="rId13"/>
    <sheet name="Cap Proj WD5" sheetId="14" r:id="rId14"/>
    <sheet name="Cap Proj Phase2" sheetId="15" r:id="rId15"/>
    <sheet name="Cap. Proj.WD6" sheetId="16" r:id="rId16"/>
    <sheet name="Salaries" sheetId="17" r:id="rId17"/>
  </sheets>
  <definedNames>
    <definedName name="_xlnm.Print_Area" localSheetId="3">'B'!$A$1:$I$61</definedName>
    <definedName name="_xlnm.Print_Area" localSheetId="4">'DA'!$A$1:$I$59</definedName>
    <definedName name="_xlnm.Print_Area" localSheetId="5">'DB'!$A$1:$I$66</definedName>
    <definedName name="_xlnm.Print_Area" localSheetId="1">'Summary'!$A$1:$I$31</definedName>
    <definedName name="_xlnm.Print_Area" localSheetId="6">'WD #1- SW1'!$A$1:$I$39</definedName>
  </definedNames>
  <calcPr fullCalcOnLoad="1"/>
</workbook>
</file>

<file path=xl/sharedStrings.xml><?xml version="1.0" encoding="utf-8"?>
<sst xmlns="http://schemas.openxmlformats.org/spreadsheetml/2006/main" count="883" uniqueCount="515">
  <si>
    <t>APPROPRIATIONS</t>
  </si>
  <si>
    <t>REVENUES</t>
  </si>
  <si>
    <t>A- GENERALTOWNWIDE</t>
  </si>
  <si>
    <t>B- GENERAL OUTSIDE VILLAGES</t>
  </si>
  <si>
    <t>DA-HIGHWAY TOWNWIDE</t>
  </si>
  <si>
    <t>DB- HIGHWAY OUTSIDE VILLAGES</t>
  </si>
  <si>
    <t>TOTALS</t>
  </si>
  <si>
    <t>SPECIAL DISTRICTS</t>
  </si>
  <si>
    <t>A1001</t>
  </si>
  <si>
    <t>A1010.1</t>
  </si>
  <si>
    <t>TOWN BOARD - PERSONAL SERVICES</t>
  </si>
  <si>
    <t>A1010.4</t>
  </si>
  <si>
    <t>TOWN BOARD - CONTRACTUAL</t>
  </si>
  <si>
    <t>A1090</t>
  </si>
  <si>
    <t>A1110.1</t>
  </si>
  <si>
    <t>JUSTICES - PERSONAL SERVICES</t>
  </si>
  <si>
    <t>JUSTICES - PERSONAL SERVICES  CLERK</t>
  </si>
  <si>
    <t>A1110.2</t>
  </si>
  <si>
    <t>JUSTICES - EQUIPMENT</t>
  </si>
  <si>
    <t>JUSTICES - EQUIPMENT (GRANT)</t>
  </si>
  <si>
    <t>A1110.4</t>
  </si>
  <si>
    <t>JUSTICES - CONTRACTUAL</t>
  </si>
  <si>
    <t>A1220.1</t>
  </si>
  <si>
    <t>SUPERVISOR - PERSONAL SERVICES</t>
  </si>
  <si>
    <t>A1220.2</t>
  </si>
  <si>
    <t>SUPERVISOR - EQUIPMENT</t>
  </si>
  <si>
    <t>A1220.4</t>
  </si>
  <si>
    <t>SUPERVISOR - CONTRACTUAL</t>
  </si>
  <si>
    <t>A1255</t>
  </si>
  <si>
    <t>CLERK FEES</t>
  </si>
  <si>
    <t>A1330.1</t>
  </si>
  <si>
    <t>TAX COLLECTOR - PERSONAL SERVICES</t>
  </si>
  <si>
    <t>A1330.4</t>
  </si>
  <si>
    <t>TAX COLLECTOR - CONTRACTUAL</t>
  </si>
  <si>
    <t>A1340.1</t>
  </si>
  <si>
    <t>A1355.2</t>
  </si>
  <si>
    <t>ASSESSORS - EQUIPMENT</t>
  </si>
  <si>
    <t>A1355.4</t>
  </si>
  <si>
    <t>ASSESSORS - CONTRACTUAL</t>
  </si>
  <si>
    <t>A1410.1</t>
  </si>
  <si>
    <t>TOWN CLERK - PERSONAL SERVICES</t>
  </si>
  <si>
    <t>TOWN CLERK-PERSONAL SERVICES (DEPUTY)</t>
  </si>
  <si>
    <t>A1410.2</t>
  </si>
  <si>
    <t>TOWN CLERK - EQUIPMENT</t>
  </si>
  <si>
    <t>A1410.4</t>
  </si>
  <si>
    <t>TOWN CLERK - CONTRACTUAL</t>
  </si>
  <si>
    <t>A1420.4</t>
  </si>
  <si>
    <t>ATTORNEY - CONTRACTUAL</t>
  </si>
  <si>
    <t>ELECTIONS-CONTRACTUAL</t>
  </si>
  <si>
    <t>A1620.1</t>
  </si>
  <si>
    <t>BUILDING &amp; GROUNDS - PERSONAL SERVICES</t>
  </si>
  <si>
    <t>BLDG &amp; GRDS -  JANITORIAL PERS SERV</t>
  </si>
  <si>
    <t>A1620.2</t>
  </si>
  <si>
    <t>BUILDING &amp; GROUNDS - EQUIPMENT</t>
  </si>
  <si>
    <t>A1620.4</t>
  </si>
  <si>
    <t>BUILDING &amp; GROUNDS - CONTRACTUAL</t>
  </si>
  <si>
    <t>A1620.42</t>
  </si>
  <si>
    <t>TOWN HALL - UTILITIES ONLY</t>
  </si>
  <si>
    <t>A1670.4</t>
  </si>
  <si>
    <t>A1910.4</t>
  </si>
  <si>
    <t>SPECIAL ITEMS - UNALLOCATED INSURANCE</t>
  </si>
  <si>
    <t>A1920.4</t>
  </si>
  <si>
    <t>SPECIAL ITEMS - MUNICIPAL ASSOC DUES</t>
  </si>
  <si>
    <t>A1990.4</t>
  </si>
  <si>
    <t>SPECIAL ITEMS - CONTINGENT</t>
  </si>
  <si>
    <t>A2401</t>
  </si>
  <si>
    <t>INTEREST &amp; EARNINGS</t>
  </si>
  <si>
    <t>A2530</t>
  </si>
  <si>
    <t>GAMES OF CHANCE</t>
  </si>
  <si>
    <t>A2544</t>
  </si>
  <si>
    <t>DOG LICENSE</t>
  </si>
  <si>
    <t>A2590</t>
  </si>
  <si>
    <t>A2610</t>
  </si>
  <si>
    <t>FINES &amp; FORFEITED BAIL</t>
  </si>
  <si>
    <t>A2665</t>
  </si>
  <si>
    <t>A2770</t>
  </si>
  <si>
    <t>UNCLASSIFIED INCOME</t>
  </si>
  <si>
    <t>PER CAPITA</t>
  </si>
  <si>
    <t>MORTGAGE TAX</t>
  </si>
  <si>
    <t>A3310.4</t>
  </si>
  <si>
    <t>TRAFFIC CONTROL - CONTRACTUAL</t>
  </si>
  <si>
    <t>A3510.4</t>
  </si>
  <si>
    <t>CONTROL OF DOGS - CONTRACTUAL</t>
  </si>
  <si>
    <t>A5010.1</t>
  </si>
  <si>
    <t>A5010.4</t>
  </si>
  <si>
    <t>A5132.2</t>
  </si>
  <si>
    <t>GARAGE - EQUIPMENT</t>
  </si>
  <si>
    <t>A5132.4</t>
  </si>
  <si>
    <t>A6772.4</t>
  </si>
  <si>
    <t>A7510.4</t>
  </si>
  <si>
    <t>HISTORIAN - CONTRACTUAL</t>
  </si>
  <si>
    <t>PLANNING - CONTRACTUAL</t>
  </si>
  <si>
    <t>A9010.8</t>
  </si>
  <si>
    <t>EMPLOYEE BENEFITS - STATE RETIREMENT</t>
  </si>
  <si>
    <t>A9030.8</t>
  </si>
  <si>
    <t>EMPLOYEE BENEFITS - SOCIAL SECURITY</t>
  </si>
  <si>
    <t>A9060.8</t>
  </si>
  <si>
    <t>EMPLOYEE BENEFITS - MEDICAL INSURANCE</t>
  </si>
  <si>
    <t>TRANSFERS TO OTHER FUNDS</t>
  </si>
  <si>
    <t>B1001</t>
  </si>
  <si>
    <t>B2110</t>
  </si>
  <si>
    <t>ZONING FEES</t>
  </si>
  <si>
    <t>B2401</t>
  </si>
  <si>
    <t>B4020.1</t>
  </si>
  <si>
    <t>B8010.1</t>
  </si>
  <si>
    <t>B8010.4</t>
  </si>
  <si>
    <t>ZONING - CONTRACTUAL</t>
  </si>
  <si>
    <t>B8020.1</t>
  </si>
  <si>
    <t>B8020.4</t>
  </si>
  <si>
    <t>B9030.8</t>
  </si>
  <si>
    <t>DA2401</t>
  </si>
  <si>
    <t>DB1001</t>
  </si>
  <si>
    <t>DB2300</t>
  </si>
  <si>
    <t>SERVICES FOR OTHER GOVERNMENT</t>
  </si>
  <si>
    <t>DB2401</t>
  </si>
  <si>
    <t>DB2665</t>
  </si>
  <si>
    <t>DB2770</t>
  </si>
  <si>
    <t>UNCLASSIFIED</t>
  </si>
  <si>
    <t>DB3501</t>
  </si>
  <si>
    <t>DB5110.1</t>
  </si>
  <si>
    <t>GENERAL REPAIRS - PERSONAL SERVICES</t>
  </si>
  <si>
    <t>DB5110.4</t>
  </si>
  <si>
    <t>GENERAL REPAIRS - CONTRACTUAL</t>
  </si>
  <si>
    <t>DB5112.2</t>
  </si>
  <si>
    <t>DB5130.1</t>
  </si>
  <si>
    <t>MACHINERY - PERSONAL SERVICES</t>
  </si>
  <si>
    <t>DB5130.2</t>
  </si>
  <si>
    <t>MACHINERY - EQUIPMENT</t>
  </si>
  <si>
    <t>DB5130.4</t>
  </si>
  <si>
    <t>MACHINERY - CONTRACTUAL</t>
  </si>
  <si>
    <t>MISCELLANEOUS BRUSH &amp; WEEDS - PERS SERV</t>
  </si>
  <si>
    <t>DB5142.1</t>
  </si>
  <si>
    <t>SNOW REMOVAL (TOWN HIGHWAYS) - PERS SERV</t>
  </si>
  <si>
    <t>DB5142.4</t>
  </si>
  <si>
    <t>SNOW REMOVAL (TOWN HIGHWAYS) - CONTRACT</t>
  </si>
  <si>
    <t>DB9010.8</t>
  </si>
  <si>
    <t>DB9030.8</t>
  </si>
  <si>
    <t>DB9060.8</t>
  </si>
  <si>
    <t>EMPLOYEE BENEFITS - MEDICAL INS</t>
  </si>
  <si>
    <t>SW1-1001</t>
  </si>
  <si>
    <t>SW1-2142</t>
  </si>
  <si>
    <t>UNMETERED WATER SALES</t>
  </si>
  <si>
    <t>SW1-2144</t>
  </si>
  <si>
    <t>WATER SERVICE  CHARGES</t>
  </si>
  <si>
    <t>SW1-2145</t>
  </si>
  <si>
    <t>DEBT CHARGES</t>
  </si>
  <si>
    <t>SW1-2148</t>
  </si>
  <si>
    <t>INT &amp; PENALTY ON WATER RENTS</t>
  </si>
  <si>
    <t>SW1-2401</t>
  </si>
  <si>
    <t>SW1-8340.2</t>
  </si>
  <si>
    <t>SF5-1001</t>
  </si>
  <si>
    <t>FIRE PROTECTION - CONTRACTUAL</t>
  </si>
  <si>
    <t>TAX CAP ALLOWABLE</t>
  </si>
  <si>
    <t>TOTAL APPROPRIATIONS</t>
  </si>
  <si>
    <t>TOTAL REVENUES</t>
  </si>
  <si>
    <t>DA1001</t>
  </si>
  <si>
    <t>ACCOUNT</t>
  </si>
  <si>
    <t>TITLE</t>
  </si>
  <si>
    <t>TOTAL LEVY</t>
  </si>
  <si>
    <t xml:space="preserve"> </t>
  </si>
  <si>
    <t>A8810.4</t>
  </si>
  <si>
    <t>A7550.4</t>
  </si>
  <si>
    <t>CELEBRATIONS-CONTRACTUAL</t>
  </si>
  <si>
    <t>APPROPRIATED FUND BALANCE</t>
  </si>
  <si>
    <t>TOTAL REVENUES &amp; APPROPRIATED FUND BALANCE</t>
  </si>
  <si>
    <t>A9901.9</t>
  </si>
  <si>
    <t>COURT GRANTS</t>
  </si>
  <si>
    <t>TOTAL REV. &amp; APPROP FUND BAL. - APPROPRIATIONS</t>
  </si>
  <si>
    <t>DA9030.8</t>
  </si>
  <si>
    <t>AMOUNT TO BE RAISED BY TAXES</t>
  </si>
  <si>
    <t>Total Actual Revenues</t>
  </si>
  <si>
    <t>Total Actual Appropriations</t>
  </si>
  <si>
    <t>Difference</t>
  </si>
  <si>
    <t>B1990.4</t>
  </si>
  <si>
    <t>A1440.4</t>
  </si>
  <si>
    <t>CENTRAL PRINTING &amp; MAIL - CONTRACTUAL</t>
  </si>
  <si>
    <t>B3001</t>
  </si>
  <si>
    <t>B2555</t>
  </si>
  <si>
    <t>BUILDING &amp; ALTERATION PERMITS</t>
  </si>
  <si>
    <t>Fund Balance - Beginning of Year</t>
  </si>
  <si>
    <t>Fund Balance -End of Year</t>
  </si>
  <si>
    <t>Fund Balance - End of Year</t>
  </si>
  <si>
    <t>B2590</t>
  </si>
  <si>
    <t>Breakout of Fund Balance</t>
  </si>
  <si>
    <t>Capital Reserve</t>
  </si>
  <si>
    <t>Not In Spendable Form</t>
  </si>
  <si>
    <t>Assigned Appropriated Fund Balance</t>
  </si>
  <si>
    <t>Assigned Unappropriated Fund Balance</t>
  </si>
  <si>
    <t>Total Fund Balance</t>
  </si>
  <si>
    <t>Unassigned Fund Balance</t>
  </si>
  <si>
    <t>Fire District</t>
  </si>
  <si>
    <t>DA5130.1</t>
  </si>
  <si>
    <t>DA5130.2</t>
  </si>
  <si>
    <t>DA5130.4</t>
  </si>
  <si>
    <t>DA5140.1</t>
  </si>
  <si>
    <t>DA5142.1</t>
  </si>
  <si>
    <t>DA5142.4</t>
  </si>
  <si>
    <t>DA9010.8</t>
  </si>
  <si>
    <t>DA9060.8</t>
  </si>
  <si>
    <t>DA2300</t>
  </si>
  <si>
    <t>DA2665</t>
  </si>
  <si>
    <t>DA2770</t>
  </si>
  <si>
    <t>TOWN OF ALEXANDER</t>
  </si>
  <si>
    <t>A1110.1A</t>
  </si>
  <si>
    <t>A1110.41</t>
  </si>
  <si>
    <t>A1165.4</t>
  </si>
  <si>
    <t>DISTRICT ATTORNEY - CONTRACTUAL</t>
  </si>
  <si>
    <t>A1220.1A</t>
  </si>
  <si>
    <t>DEPUTY SUPERVISOR</t>
  </si>
  <si>
    <t>A1320.4</t>
  </si>
  <si>
    <t>INDEPENDENT AUDITING AND ACCOUNTING</t>
  </si>
  <si>
    <t>ASSESSORS - BOARD OF ASSESSMENT REVIEW</t>
  </si>
  <si>
    <t>A1410.1A</t>
  </si>
  <si>
    <t>A1450.1</t>
  </si>
  <si>
    <t>ELECTIONS - CUSTODIAN</t>
  </si>
  <si>
    <t>A1450.4</t>
  </si>
  <si>
    <t>CENTRAL COMMUNICATIONS</t>
  </si>
  <si>
    <t>A4020.1</t>
  </si>
  <si>
    <t>REGISTRAR OF VITAL STATISTICS</t>
  </si>
  <si>
    <t>SUPERINTENDENT OF HIGHWAYS - PERS SERV</t>
  </si>
  <si>
    <t>SUPERINTENDENT OF HIGHWAYS - EQUIPMENT</t>
  </si>
  <si>
    <t>A5010.2</t>
  </si>
  <si>
    <t>A5132.1</t>
  </si>
  <si>
    <t>GARAGE - PERSONAL SERVICES</t>
  </si>
  <si>
    <t>A6410.4</t>
  </si>
  <si>
    <t>PUBLICITY - CONTRACTUAL</t>
  </si>
  <si>
    <t>A7510.1</t>
  </si>
  <si>
    <t>HISTORIAN - PERSONAL SERVICES</t>
  </si>
  <si>
    <t>HISTORICAL PROPERTY - CONTRACTUAL</t>
  </si>
  <si>
    <t>A7520.4</t>
  </si>
  <si>
    <t>A8160.1</t>
  </si>
  <si>
    <t>REFUSE &amp; GARBAGE - PERSONAL SERVICES</t>
  </si>
  <si>
    <t>A8160.2</t>
  </si>
  <si>
    <t>A8160.4</t>
  </si>
  <si>
    <t>CEMETARIES-CONTRACTUAL EXPENSES</t>
  </si>
  <si>
    <t>A9710.6</t>
  </si>
  <si>
    <t>A9710.7</t>
  </si>
  <si>
    <t>PROPERTY TAX</t>
  </si>
  <si>
    <t>REFUSE PERMITS</t>
  </si>
  <si>
    <t>MINOR SALES OF EQUIPMENT</t>
  </si>
  <si>
    <t>B1650.4</t>
  </si>
  <si>
    <t>GENERAL GOVERNMENT SUPPORT - CONTRACTUAL</t>
  </si>
  <si>
    <t>B1910.4</t>
  </si>
  <si>
    <t>B3120.4</t>
  </si>
  <si>
    <t>PUBLIC SAFETY - CONTRACTUAL</t>
  </si>
  <si>
    <t>B5182.4</t>
  </si>
  <si>
    <t>STREET LIGHTING - CONTRACTUAL</t>
  </si>
  <si>
    <t>B8010.1A</t>
  </si>
  <si>
    <t>ZONING - PERSONAL SERVICES - Board</t>
  </si>
  <si>
    <t>ZONING - PERSONAL SERVICES - Clerk</t>
  </si>
  <si>
    <t>B8010.2</t>
  </si>
  <si>
    <t>ZONING - EQUIPMENT</t>
  </si>
  <si>
    <t>PLANNING - PERSONAL SERVICES - Board</t>
  </si>
  <si>
    <t>PLANNING - PERSONAL SERVICES - Clerk</t>
  </si>
  <si>
    <t>B9010.8</t>
  </si>
  <si>
    <t>B9040.8</t>
  </si>
  <si>
    <t>B9901.9</t>
  </si>
  <si>
    <t>TRANSFER TO OTHER FUNDS</t>
  </si>
  <si>
    <t>B1081</t>
  </si>
  <si>
    <t>OTHER PAYMENTS IN LIEU OF TAXES</t>
  </si>
  <si>
    <t>B1120</t>
  </si>
  <si>
    <t>NON PROPERTY TAX DISTRIBUTION BY COUNTY</t>
  </si>
  <si>
    <t>LICENSES AND  PERMITS</t>
  </si>
  <si>
    <t>DA5140.4</t>
  </si>
  <si>
    <t>MISCELLANEOUS BRUSH &amp; WEEDS - CONTRACTUAL</t>
  </si>
  <si>
    <t>DA5142.2</t>
  </si>
  <si>
    <t>SNOW REMOVAL (TOWN HIGHWAYS) - EQUIPMENT</t>
  </si>
  <si>
    <t>SERVICES TO OTHER GOVERNMENTS - CONTRACTUAL</t>
  </si>
  <si>
    <t>DEBT SERVICE PRINCIPAL - STATUTORY BONDS</t>
  </si>
  <si>
    <t>DA9720.6</t>
  </si>
  <si>
    <t>DA9730.6</t>
  </si>
  <si>
    <t>DEBT SERVICE PRINCIPAL - BOND ANTICIPATION</t>
  </si>
  <si>
    <t>DA9730.7</t>
  </si>
  <si>
    <t>INTEREST - STATUTORY BONDS</t>
  </si>
  <si>
    <t>DA9720.7</t>
  </si>
  <si>
    <t>INTEREST - BOND ANTICIPATION</t>
  </si>
  <si>
    <t>INTERFUND TRANSFER TO - EMPLOYEE RETIREMENT</t>
  </si>
  <si>
    <t>DA1120</t>
  </si>
  <si>
    <t>MINOR SALES</t>
  </si>
  <si>
    <t>DA5031</t>
  </si>
  <si>
    <t>INTERFUND TRANSFERS</t>
  </si>
  <si>
    <t>IMPROVEMENT - PERSONAL SERVICES</t>
  </si>
  <si>
    <t>DB5112.1</t>
  </si>
  <si>
    <t>DB5142.2</t>
  </si>
  <si>
    <t>DB5148.1</t>
  </si>
  <si>
    <t>SERVICES TO OTHER GOVERNMENTS - PERS. SERVICES</t>
  </si>
  <si>
    <t>DB5148.4</t>
  </si>
  <si>
    <t>EMPLOYEE BENEFITS - UNIFORMS</t>
  </si>
  <si>
    <t>DB9720.6</t>
  </si>
  <si>
    <t>DB9720.7</t>
  </si>
  <si>
    <t>DB9730.7</t>
  </si>
  <si>
    <t>DB9950.8</t>
  </si>
  <si>
    <t>DA9950.8</t>
  </si>
  <si>
    <t>DB1120</t>
  </si>
  <si>
    <t>DB5031</t>
  </si>
  <si>
    <t>DB5037</t>
  </si>
  <si>
    <t>BOND BORROWING</t>
  </si>
  <si>
    <t>TRANSMISSION AND DISTRIBUTION</t>
  </si>
  <si>
    <t>SF-3410.4</t>
  </si>
  <si>
    <t>A1620.1A</t>
  </si>
  <si>
    <t>A1650.4</t>
  </si>
  <si>
    <t>GARAGE - CONTRACTUAL</t>
  </si>
  <si>
    <t>SENIOR CITIZEN PROGRAMS</t>
  </si>
  <si>
    <t>A3040</t>
  </si>
  <si>
    <t>STATE AID ASSESSMENT</t>
  </si>
  <si>
    <t>A3389</t>
  </si>
  <si>
    <t>SERVICES TO OTHER GOVERNMENT</t>
  </si>
  <si>
    <t>PROPERTY TAX PENALTY</t>
  </si>
  <si>
    <t>ESTIMATED REVENUES</t>
  </si>
  <si>
    <t>APPROP FUND BALANCE</t>
  </si>
  <si>
    <t>AMT . RAISED BY TAX</t>
  </si>
  <si>
    <t>Est. Total Assessed Value</t>
  </si>
  <si>
    <t>Tax Rate $$ per Thousand</t>
  </si>
  <si>
    <t>% Change From Current Year</t>
  </si>
  <si>
    <t>REVENUE</t>
  </si>
  <si>
    <t>Water District #1</t>
  </si>
  <si>
    <t>Water District #3</t>
  </si>
  <si>
    <t>SW3-8340.2</t>
  </si>
  <si>
    <t>Water District #2</t>
  </si>
  <si>
    <t>B1320.4</t>
  </si>
  <si>
    <t>SW3-2145</t>
  </si>
  <si>
    <t>SW3-2148</t>
  </si>
  <si>
    <t>SW3-2401</t>
  </si>
  <si>
    <t>SW3-1001</t>
  </si>
  <si>
    <t>SW2-1320.4</t>
  </si>
  <si>
    <t>SW2-8340.2</t>
  </si>
  <si>
    <t>SW2-2144</t>
  </si>
  <si>
    <t>SW2-2145</t>
  </si>
  <si>
    <t>SW2-2148</t>
  </si>
  <si>
    <t>SW2-2401</t>
  </si>
  <si>
    <t>SW2-1001</t>
  </si>
  <si>
    <t>B2770</t>
  </si>
  <si>
    <t>MISCELLANEOUS INCOME</t>
  </si>
  <si>
    <t>DB4960</t>
  </si>
  <si>
    <t>F.E.M.A.</t>
  </si>
  <si>
    <t>IMPROVEMENT - CAPITAL OUTLAY - C.H.I.Ps</t>
  </si>
  <si>
    <t>DB9730.6</t>
  </si>
  <si>
    <t>Town of Alexander</t>
  </si>
  <si>
    <t>SUPERINTENDENT OF HIGHWAYS - CONTRACTUAL</t>
  </si>
  <si>
    <t>Over / (Under) Tax Cap</t>
  </si>
  <si>
    <t>Officer</t>
  </si>
  <si>
    <t>Supervisor</t>
  </si>
  <si>
    <t>Clerk</t>
  </si>
  <si>
    <t>Tax Collector</t>
  </si>
  <si>
    <t>Highway Superintendent</t>
  </si>
  <si>
    <t>A2351</t>
  </si>
  <si>
    <t>SENIOR CITIZEN PROGRAMS: other governments</t>
  </si>
  <si>
    <t>DA5148.4</t>
  </si>
  <si>
    <t>SW2-9720.6</t>
  </si>
  <si>
    <t>PRINCIPAL STATUTORY INSTALLMENT BOND</t>
  </si>
  <si>
    <t>SW2-9720.7</t>
  </si>
  <si>
    <t>INTEREST STATUTORY INSTALLMENT BOND</t>
  </si>
  <si>
    <t>B3005</t>
  </si>
  <si>
    <t>CONSOLIDATED HIGHWAY (CHIPs)</t>
  </si>
  <si>
    <t>FUND</t>
  </si>
  <si>
    <t>BUDGET MANAGER</t>
  </si>
  <si>
    <t>SF5-5031</t>
  </si>
  <si>
    <t>A1310.4</t>
  </si>
  <si>
    <t>BOOKKEEPING - CONTRACTUAL</t>
  </si>
  <si>
    <t>A1440.401</t>
  </si>
  <si>
    <t>ENGINEERING-CONTRACTUAL (WATER DISTR. #4)</t>
  </si>
  <si>
    <t>ENGINEERING-CONTRACTUAL (WATER DISTR. #5)</t>
  </si>
  <si>
    <t>B2680</t>
  </si>
  <si>
    <t>INSURANCE RECOVERIES</t>
  </si>
  <si>
    <t>SNOW REMOVAL (TOWN HIGHWAYS) - CONTRACTUAL</t>
  </si>
  <si>
    <t>B1170</t>
  </si>
  <si>
    <t>FRANCHISES</t>
  </si>
  <si>
    <t>BOND ANTICIPATION NOTE</t>
  </si>
  <si>
    <t>FEDERAL AID: WATER CAPITAL PROJECT</t>
  </si>
  <si>
    <t>PRINCIPAL PAYMENT: BOND ANTICIPATION NOTE</t>
  </si>
  <si>
    <t>INTEREST PAYMENT: BOND ANTICIPATION NOTE</t>
  </si>
  <si>
    <t>STATUTORY INSTALLMENT BOND</t>
  </si>
  <si>
    <t>% CHANGE</t>
  </si>
  <si>
    <t>A1440.406</t>
  </si>
  <si>
    <t>ENGINEERING-CONTRACTUAL (WATER DISTR. #6)</t>
  </si>
  <si>
    <t>SW4-1320.4</t>
  </si>
  <si>
    <t>SW4-8340.2</t>
  </si>
  <si>
    <t>SW4-9720.6</t>
  </si>
  <si>
    <t>SW4-9720.7</t>
  </si>
  <si>
    <t>SW4-2144</t>
  </si>
  <si>
    <t>SW4-2145</t>
  </si>
  <si>
    <t>SW4-2148</t>
  </si>
  <si>
    <t>SW4-2401</t>
  </si>
  <si>
    <t>SW4-1001</t>
  </si>
  <si>
    <t>A1330.2</t>
  </si>
  <si>
    <t>TAX COLLECTOR- EQUIPMENT</t>
  </si>
  <si>
    <t>A5031</t>
  </si>
  <si>
    <t>INTERFUND TRANSFER TO - REPAYING A FUND</t>
  </si>
  <si>
    <t>Water District #4</t>
  </si>
  <si>
    <t>WATER DISTRICT CONTRACTUAL</t>
  </si>
  <si>
    <t>A2555</t>
  </si>
  <si>
    <t>PERMITS</t>
  </si>
  <si>
    <t>DA2655</t>
  </si>
  <si>
    <t>DB5140.4</t>
  </si>
  <si>
    <t>BRUSH &amp; WEEDS - CONTRACTUAL</t>
  </si>
  <si>
    <t>LOCAL GOVERNMENT GRANT</t>
  </si>
  <si>
    <t>A5730</t>
  </si>
  <si>
    <t>BOND ANTICIPATION NOTES</t>
  </si>
  <si>
    <t>A9730.6</t>
  </si>
  <si>
    <t>BOND ANTICIPATION NOTE: PRINCIPAL</t>
  </si>
  <si>
    <t>A8730.7</t>
  </si>
  <si>
    <t>DB9089.8</t>
  </si>
  <si>
    <t>REGISTAR OF VITAL STATISTICS - PERSONAL SVCS.</t>
  </si>
  <si>
    <t>BOND ANTICIPATION NOTE: INTEREST</t>
  </si>
  <si>
    <t>A1355.1A</t>
  </si>
  <si>
    <t>A5132.42</t>
  </si>
  <si>
    <t>GARAGE - UTILITIES ONLY</t>
  </si>
  <si>
    <t>SW4-5730</t>
  </si>
  <si>
    <t>SW2-2140</t>
  </si>
  <si>
    <t>SW3-2140</t>
  </si>
  <si>
    <t>METERED WATER SALES - RELEVY TO BATAVIA</t>
  </si>
  <si>
    <t xml:space="preserve">INTERFUND TRANSFER : </t>
  </si>
  <si>
    <t>INTERFUND TRANSFER : FROM A FUND</t>
  </si>
  <si>
    <t>HGC2 8340.2</t>
  </si>
  <si>
    <t>HGC2 9730.6</t>
  </si>
  <si>
    <t>HGC2 9730.7</t>
  </si>
  <si>
    <t>HGC2 9950.8</t>
  </si>
  <si>
    <t>HGC2 2706</t>
  </si>
  <si>
    <t>HGC2 4991</t>
  </si>
  <si>
    <t>HGC2 5720</t>
  </si>
  <si>
    <t>HGC2 5730</t>
  </si>
  <si>
    <t>HGC2 2401</t>
  </si>
  <si>
    <t>HW5 8340.2</t>
  </si>
  <si>
    <t>HW5 9950.8</t>
  </si>
  <si>
    <t>HW6 4991</t>
  </si>
  <si>
    <t>HW6 2401</t>
  </si>
  <si>
    <t>HW6 5720</t>
  </si>
  <si>
    <t>HW6 5730</t>
  </si>
  <si>
    <t>HW5 9730.6</t>
  </si>
  <si>
    <t>HW5 9730.7</t>
  </si>
  <si>
    <t>HW5 2401</t>
  </si>
  <si>
    <t>HW5 4991</t>
  </si>
  <si>
    <t>HW5 5720</t>
  </si>
  <si>
    <t>HW5 5730</t>
  </si>
  <si>
    <t>HW5 5031</t>
  </si>
  <si>
    <t>SW3-8389.4</t>
  </si>
  <si>
    <t>SW2-8389.4</t>
  </si>
  <si>
    <t>Repay WD2 $399</t>
  </si>
  <si>
    <t>2021 TENTATIVE BUDGET TAX RATE SCHEDULE</t>
  </si>
  <si>
    <t>B8020.1A</t>
  </si>
  <si>
    <t>REFUSE &amp; GARBAGE - EQUIPMENT</t>
  </si>
  <si>
    <t>REFUSE &amp; GARBAGE - CONTRACTUAL</t>
  </si>
  <si>
    <t>ROAD BOND PRINCIPAL - STATUTORY BONDS</t>
  </si>
  <si>
    <t>ROAD BOND INTEREST - STATUTORY BONDS</t>
  </si>
  <si>
    <t>SALT BARN DEBT PRINCIPAL</t>
  </si>
  <si>
    <t>SALT BARN DEBT INTEREST</t>
  </si>
  <si>
    <t>HW5 1320.4</t>
  </si>
  <si>
    <t>HW5 8389.4</t>
  </si>
  <si>
    <t>METERED WATER SALES-RELEVY TO BATAVIA</t>
  </si>
  <si>
    <t>HW5 2140</t>
  </si>
  <si>
    <t>A1410.41</t>
  </si>
  <si>
    <t>TOWN CLERK-RECORDS CONTRACTUAL</t>
  </si>
  <si>
    <t>Water District #5</t>
  </si>
  <si>
    <t>Elections Custodian</t>
  </si>
  <si>
    <t>Total Clerk Functions</t>
  </si>
  <si>
    <t>Town Justice (2)</t>
  </si>
  <si>
    <t>Town Board (4)</t>
  </si>
  <si>
    <t>Registrar of Vital Statistics</t>
  </si>
  <si>
    <t>HW5 9720.6</t>
  </si>
  <si>
    <t>PRINICIPAL STATUTORY INSTALLMENT BOND</t>
  </si>
  <si>
    <t xml:space="preserve">HW5 9720.7 </t>
  </si>
  <si>
    <t>HGC2 9720.6</t>
  </si>
  <si>
    <t xml:space="preserve">HGC2 9720.7 </t>
  </si>
  <si>
    <t>*</t>
  </si>
  <si>
    <t>Additional Facilities</t>
  </si>
  <si>
    <t>HW6 8340.2</t>
  </si>
  <si>
    <t>HW6 9730.6</t>
  </si>
  <si>
    <t>HW6 9730.7</t>
  </si>
  <si>
    <t>HW6 9950.8</t>
  </si>
  <si>
    <t>HW6 5031</t>
  </si>
  <si>
    <t xml:space="preserve">HW5 2770 </t>
  </si>
  <si>
    <t>SW4-8340.4</t>
  </si>
  <si>
    <t>SW4-8289.4</t>
  </si>
  <si>
    <t>SW4-2140</t>
  </si>
  <si>
    <t>METERED WATER SALES- RELEVY TO ALEXANDER</t>
  </si>
  <si>
    <t>METERED WATER SALES-RELEVY TO ALEXANDER</t>
  </si>
  <si>
    <t>A1940.2</t>
  </si>
  <si>
    <t>PURCHASE OF LAND</t>
  </si>
  <si>
    <t>UNCLASSIFIED(SHARED REVENUE FROM COUNTY)</t>
  </si>
  <si>
    <t>DA5148.1</t>
  </si>
  <si>
    <t>SERVICES TO OTHER GOVERNMENTS-PERS SERV</t>
  </si>
  <si>
    <t>DA9089.8</t>
  </si>
  <si>
    <t>EMPLOYEE BENEFITS-UNIFORMS</t>
  </si>
  <si>
    <t>A 2651</t>
  </si>
  <si>
    <t>RECYCLING</t>
  </si>
  <si>
    <t>ACTUAL THROUGH 9/30/2020</t>
  </si>
  <si>
    <t>Deputy Supervisor</t>
  </si>
  <si>
    <t>Deputy Clerk</t>
  </si>
  <si>
    <t>Court Clerk</t>
  </si>
  <si>
    <t>Janitor</t>
  </si>
  <si>
    <t xml:space="preserve">Assessor </t>
  </si>
  <si>
    <t>Historian</t>
  </si>
  <si>
    <t>Benefits A Fund</t>
  </si>
  <si>
    <t>Benefits B Fund</t>
  </si>
  <si>
    <t>Benefits DA Fund</t>
  </si>
  <si>
    <t>Benefits DB Fund</t>
  </si>
  <si>
    <t>Total Benefits</t>
  </si>
  <si>
    <t xml:space="preserve">Total Salary   </t>
  </si>
  <si>
    <t>Total salary and benefits</t>
  </si>
  <si>
    <t>Salary 2019</t>
  </si>
  <si>
    <t>Salary 2020</t>
  </si>
  <si>
    <t>Salary 2021</t>
  </si>
  <si>
    <t>Highway Department (4)</t>
  </si>
  <si>
    <t>Zoning Board (4)</t>
  </si>
  <si>
    <t>Zoning Board of Appeals (3)</t>
  </si>
  <si>
    <t>Planning Board (7)</t>
  </si>
  <si>
    <t>Code Enforcement</t>
  </si>
  <si>
    <t>Budget Manager</t>
  </si>
  <si>
    <t>A9089.8</t>
  </si>
  <si>
    <t>EMPLOYEEBENEFITS-UNIFORMS</t>
  </si>
  <si>
    <t>EMPLOYEE BENEFITS - NYS  RETIREMENT</t>
  </si>
  <si>
    <t>Transfer Station Attendent</t>
  </si>
  <si>
    <t>WORKER'S COMPENSATION</t>
  </si>
  <si>
    <t>ACTUAL THROUGH 10/31/2020</t>
  </si>
  <si>
    <t>2021 ADOPTED BUDGET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</si>
</sst>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&quot;$&quot;#,##0"/>
    <numFmt numFmtId="167" formatCode="#,##0.00000"/>
    <numFmt numFmtId="168" formatCode="0.0000%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.000000_);_(* \(#,##0.000000\);_(* &quot;-&quot;??_);_(@_)"/>
    <numFmt numFmtId="172" formatCode="0.0%"/>
    <numFmt numFmtId="173" formatCode="_(&quot;$&quot;* #,##0.0_);_(&quot;$&quot;* \(#,##0.0\);_(&quot;$&quot;* &quot;-&quot;??_);_(@_)"/>
    <numFmt numFmtId="174" formatCode="#,##0.0000"/>
    <numFmt numFmtId="175" formatCode="#,##0.000000"/>
    <numFmt numFmtId="176" formatCode="0.00000"/>
    <numFmt numFmtId="177" formatCode="0.000000"/>
    <numFmt numFmtId="178" formatCode="0.000000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_);_(* \(#,##0.0\);_(* &quot;-&quot;??_);_(@_)"/>
    <numFmt numFmtId="183" formatCode="_(&quot;$&quot;* #,##0.000_);_(&quot;$&quot;* \(#,##0.000\);_(&quot;$&quot;* &quot;-&quot;??_);_(@_)"/>
    <numFmt numFmtId="184" formatCode="0.0000"/>
    <numFmt numFmtId="185" formatCode="0.000"/>
    <numFmt numFmtId="186" formatCode="0.0"/>
    <numFmt numFmtId="187" formatCode="&quot;$&quot;#,##0.00"/>
    <numFmt numFmtId="188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3"/>
      <color indexed="8"/>
      <name val="Arial Black"/>
      <family val="2"/>
    </font>
    <font>
      <sz val="20"/>
      <color indexed="8"/>
      <name val="Arial Blac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0" fontId="1" fillId="0" borderId="0" xfId="44" applyNumberFormat="1" applyFont="1" applyAlignment="1">
      <alignment/>
    </xf>
    <xf numFmtId="170" fontId="1" fillId="0" borderId="11" xfId="44" applyNumberFormat="1" applyFont="1" applyBorder="1" applyAlignment="1">
      <alignment/>
    </xf>
    <xf numFmtId="170" fontId="1" fillId="0" borderId="0" xfId="44" applyNumberFormat="1" applyFont="1" applyFill="1" applyBorder="1" applyAlignment="1">
      <alignment/>
    </xf>
    <xf numFmtId="44" fontId="1" fillId="0" borderId="0" xfId="44" applyFont="1" applyAlignment="1">
      <alignment/>
    </xf>
    <xf numFmtId="170" fontId="1" fillId="0" borderId="0" xfId="44" applyNumberFormat="1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2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2" fontId="2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4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/>
    </xf>
    <xf numFmtId="42" fontId="6" fillId="0" borderId="12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2" fontId="6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170" fontId="2" fillId="0" borderId="0" xfId="44" applyNumberFormat="1" applyFont="1" applyAlignment="1">
      <alignment/>
    </xf>
    <xf numFmtId="41" fontId="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170" fontId="6" fillId="0" borderId="11" xfId="44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0" fontId="2" fillId="0" borderId="0" xfId="44" applyNumberFormat="1" applyFont="1" applyAlignment="1">
      <alignment/>
    </xf>
    <xf numFmtId="170" fontId="2" fillId="0" borderId="0" xfId="0" applyNumberFormat="1" applyFont="1" applyAlignment="1">
      <alignment/>
    </xf>
    <xf numFmtId="170" fontId="2" fillId="0" borderId="12" xfId="44" applyNumberFormat="1" applyFont="1" applyBorder="1" applyAlignment="1">
      <alignment/>
    </xf>
    <xf numFmtId="5" fontId="2" fillId="0" borderId="12" xfId="0" applyNumberFormat="1" applyFont="1" applyBorder="1" applyAlignment="1">
      <alignment/>
    </xf>
    <xf numFmtId="170" fontId="6" fillId="0" borderId="12" xfId="44" applyNumberFormat="1" applyFont="1" applyBorder="1" applyAlignment="1">
      <alignment/>
    </xf>
    <xf numFmtId="42" fontId="6" fillId="0" borderId="0" xfId="0" applyNumberFormat="1" applyFont="1" applyBorder="1" applyAlignment="1">
      <alignment/>
    </xf>
    <xf numFmtId="42" fontId="2" fillId="0" borderId="0" xfId="0" applyNumberFormat="1" applyFont="1" applyAlignment="1">
      <alignment wrapText="1"/>
    </xf>
    <xf numFmtId="42" fontId="2" fillId="0" borderId="11" xfId="0" applyNumberFormat="1" applyFont="1" applyBorder="1" applyAlignment="1">
      <alignment wrapText="1"/>
    </xf>
    <xf numFmtId="170" fontId="2" fillId="0" borderId="0" xfId="44" applyNumberFormat="1" applyFont="1" applyAlignment="1">
      <alignment wrapText="1"/>
    </xf>
    <xf numFmtId="170" fontId="2" fillId="0" borderId="0" xfId="44" applyNumberFormat="1" applyFont="1" applyAlignment="1">
      <alignment horizontal="left" wrapText="1"/>
    </xf>
    <xf numFmtId="0" fontId="2" fillId="0" borderId="0" xfId="0" applyFont="1" applyAlignment="1">
      <alignment wrapText="1"/>
    </xf>
    <xf numFmtId="42" fontId="2" fillId="0" borderId="12" xfId="0" applyNumberFormat="1" applyFont="1" applyBorder="1" applyAlignment="1">
      <alignment wrapText="1"/>
    </xf>
    <xf numFmtId="42" fontId="6" fillId="0" borderId="12" xfId="0" applyNumberFormat="1" applyFont="1" applyBorder="1" applyAlignment="1">
      <alignment wrapText="1"/>
    </xf>
    <xf numFmtId="0" fontId="6" fillId="0" borderId="0" xfId="0" applyFont="1" applyAlignment="1">
      <alignment/>
    </xf>
    <xf numFmtId="42" fontId="6" fillId="0" borderId="0" xfId="0" applyNumberFormat="1" applyFont="1" applyAlignment="1">
      <alignment wrapText="1"/>
    </xf>
    <xf numFmtId="170" fontId="2" fillId="0" borderId="12" xfId="44" applyNumberFormat="1" applyFont="1" applyBorder="1" applyAlignment="1">
      <alignment wrapText="1"/>
    </xf>
    <xf numFmtId="170" fontId="1" fillId="0" borderId="12" xfId="44" applyNumberFormat="1" applyFont="1" applyBorder="1" applyAlignment="1">
      <alignment/>
    </xf>
    <xf numFmtId="169" fontId="2" fillId="0" borderId="12" xfId="42" applyNumberFormat="1" applyFont="1" applyBorder="1" applyAlignment="1">
      <alignment/>
    </xf>
    <xf numFmtId="170" fontId="1" fillId="0" borderId="0" xfId="44" applyNumberFormat="1" applyFont="1" applyBorder="1" applyAlignment="1">
      <alignment/>
    </xf>
    <xf numFmtId="172" fontId="0" fillId="0" borderId="0" xfId="0" applyNumberFormat="1" applyBorder="1" applyAlignment="1">
      <alignment/>
    </xf>
    <xf numFmtId="170" fontId="1" fillId="0" borderId="13" xfId="44" applyNumberFormat="1" applyFont="1" applyBorder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Border="1" applyAlignment="1" quotePrefix="1">
      <alignment/>
    </xf>
    <xf numFmtId="42" fontId="6" fillId="0" borderId="12" xfId="44" applyNumberFormat="1" applyFont="1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42" fontId="2" fillId="0" borderId="14" xfId="0" applyNumberFormat="1" applyFont="1" applyBorder="1" applyAlignment="1">
      <alignment wrapText="1"/>
    </xf>
    <xf numFmtId="37" fontId="2" fillId="0" borderId="15" xfId="0" applyNumberFormat="1" applyFont="1" applyBorder="1" applyAlignment="1">
      <alignment/>
    </xf>
    <xf numFmtId="170" fontId="6" fillId="0" borderId="14" xfId="44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9" fontId="11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170" fontId="11" fillId="0" borderId="0" xfId="0" applyNumberFormat="1" applyFont="1" applyAlignment="1">
      <alignment/>
    </xf>
    <xf numFmtId="170" fontId="11" fillId="0" borderId="12" xfId="44" applyNumberFormat="1" applyFont="1" applyBorder="1" applyAlignment="1">
      <alignment/>
    </xf>
    <xf numFmtId="0" fontId="11" fillId="0" borderId="16" xfId="0" applyFont="1" applyBorder="1" applyAlignment="1">
      <alignment/>
    </xf>
    <xf numFmtId="170" fontId="11" fillId="0" borderId="15" xfId="44" applyNumberFormat="1" applyFont="1" applyBorder="1" applyAlignment="1">
      <alignment/>
    </xf>
    <xf numFmtId="170" fontId="11" fillId="0" borderId="0" xfId="44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70" fontId="13" fillId="0" borderId="17" xfId="44" applyNumberFormat="1" applyFont="1" applyBorder="1" applyAlignment="1">
      <alignment/>
    </xf>
    <xf numFmtId="0" fontId="13" fillId="0" borderId="17" xfId="0" applyFont="1" applyBorder="1" applyAlignment="1">
      <alignment/>
    </xf>
    <xf numFmtId="170" fontId="13" fillId="0" borderId="18" xfId="44" applyNumberFormat="1" applyFont="1" applyBorder="1" applyAlignment="1">
      <alignment/>
    </xf>
    <xf numFmtId="9" fontId="13" fillId="0" borderId="17" xfId="0" applyNumberFormat="1" applyFont="1" applyBorder="1" applyAlignment="1">
      <alignment/>
    </xf>
    <xf numFmtId="0" fontId="12" fillId="0" borderId="12" xfId="0" applyFont="1" applyBorder="1" applyAlignment="1">
      <alignment/>
    </xf>
    <xf numFmtId="170" fontId="13" fillId="0" borderId="12" xfId="44" applyNumberFormat="1" applyFont="1" applyBorder="1" applyAlignment="1">
      <alignment/>
    </xf>
    <xf numFmtId="170" fontId="13" fillId="0" borderId="15" xfId="44" applyNumberFormat="1" applyFont="1" applyBorder="1" applyAlignment="1">
      <alignment/>
    </xf>
    <xf numFmtId="0" fontId="13" fillId="0" borderId="16" xfId="0" applyFont="1" applyBorder="1" applyAlignment="1">
      <alignment/>
    </xf>
    <xf numFmtId="170" fontId="13" fillId="0" borderId="19" xfId="44" applyNumberFormat="1" applyFont="1" applyBorder="1" applyAlignment="1">
      <alignment/>
    </xf>
    <xf numFmtId="0" fontId="2" fillId="0" borderId="12" xfId="0" applyFont="1" applyBorder="1" applyAlignment="1">
      <alignment/>
    </xf>
    <xf numFmtId="9" fontId="1" fillId="0" borderId="0" xfId="57" applyFont="1" applyBorder="1" applyAlignment="1">
      <alignment/>
    </xf>
    <xf numFmtId="178" fontId="13" fillId="0" borderId="17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172" fontId="1" fillId="0" borderId="0" xfId="57" applyNumberFormat="1" applyFont="1" applyBorder="1" applyAlignment="1">
      <alignment/>
    </xf>
    <xf numFmtId="170" fontId="1" fillId="0" borderId="15" xfId="44" applyNumberFormat="1" applyFont="1" applyBorder="1" applyAlignment="1">
      <alignment/>
    </xf>
    <xf numFmtId="170" fontId="11" fillId="0" borderId="16" xfId="0" applyNumberFormat="1" applyFont="1" applyBorder="1" applyAlignment="1">
      <alignment/>
    </xf>
    <xf numFmtId="169" fontId="11" fillId="0" borderId="12" xfId="42" applyNumberFormat="1" applyFont="1" applyBorder="1" applyAlignment="1">
      <alignment/>
    </xf>
    <xf numFmtId="170" fontId="2" fillId="0" borderId="0" xfId="44" applyNumberFormat="1" applyFont="1" applyFill="1" applyBorder="1" applyAlignment="1">
      <alignment/>
    </xf>
    <xf numFmtId="17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2" fontId="2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9" fontId="7" fillId="0" borderId="0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 wrapText="1"/>
    </xf>
    <xf numFmtId="170" fontId="1" fillId="0" borderId="14" xfId="44" applyNumberFormat="1" applyFont="1" applyBorder="1" applyAlignment="1">
      <alignment/>
    </xf>
    <xf numFmtId="42" fontId="0" fillId="0" borderId="0" xfId="0" applyNumberFormat="1" applyBorder="1" applyAlignment="1" quotePrefix="1">
      <alignment/>
    </xf>
    <xf numFmtId="0" fontId="15" fillId="0" borderId="0" xfId="0" applyFont="1" applyAlignment="1">
      <alignment horizontal="right"/>
    </xf>
    <xf numFmtId="170" fontId="15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2" fontId="2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170" fontId="2" fillId="0" borderId="11" xfId="44" applyNumberFormat="1" applyFont="1" applyBorder="1" applyAlignment="1">
      <alignment/>
    </xf>
    <xf numFmtId="42" fontId="2" fillId="0" borderId="0" xfId="0" applyNumberFormat="1" applyFont="1" applyAlignment="1">
      <alignment/>
    </xf>
    <xf numFmtId="44" fontId="2" fillId="0" borderId="0" xfId="44" applyFont="1" applyAlignment="1">
      <alignment/>
    </xf>
    <xf numFmtId="0" fontId="16" fillId="0" borderId="0" xfId="0" applyFont="1" applyAlignment="1">
      <alignment horizontal="center"/>
    </xf>
    <xf numFmtId="0" fontId="2" fillId="0" borderId="12" xfId="0" applyFont="1" applyFill="1" applyBorder="1" applyAlignment="1">
      <alignment/>
    </xf>
    <xf numFmtId="44" fontId="2" fillId="0" borderId="12" xfId="44" applyFont="1" applyBorder="1" applyAlignment="1">
      <alignment/>
    </xf>
    <xf numFmtId="170" fontId="1" fillId="0" borderId="23" xfId="44" applyNumberFormat="1" applyFont="1" applyBorder="1" applyAlignment="1">
      <alignment/>
    </xf>
    <xf numFmtId="170" fontId="2" fillId="0" borderId="14" xfId="44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70" fontId="2" fillId="0" borderId="0" xfId="44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/>
    </xf>
    <xf numFmtId="9" fontId="1" fillId="0" borderId="0" xfId="57" applyFont="1" applyBorder="1" applyAlignment="1">
      <alignment/>
    </xf>
    <xf numFmtId="0" fontId="13" fillId="0" borderId="0" xfId="0" applyFont="1" applyFill="1" applyAlignment="1">
      <alignment/>
    </xf>
    <xf numFmtId="170" fontId="11" fillId="0" borderId="12" xfId="44" applyNumberFormat="1" applyFon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1" fontId="1" fillId="0" borderId="12" xfId="0" applyNumberFormat="1" applyFont="1" applyBorder="1" applyAlignment="1">
      <alignment/>
    </xf>
    <xf numFmtId="41" fontId="1" fillId="0" borderId="12" xfId="0" applyNumberFormat="1" applyFont="1" applyFill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41" fontId="0" fillId="0" borderId="26" xfId="0" applyNumberFormat="1" applyFont="1" applyBorder="1" applyAlignment="1">
      <alignment/>
    </xf>
    <xf numFmtId="41" fontId="1" fillId="0" borderId="26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1" fillId="0" borderId="23" xfId="0" applyNumberFormat="1" applyFont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41" fontId="0" fillId="0" borderId="27" xfId="0" applyNumberFormat="1" applyFont="1" applyBorder="1" applyAlignment="1">
      <alignment/>
    </xf>
    <xf numFmtId="0" fontId="0" fillId="0" borderId="24" xfId="0" applyFont="1" applyBorder="1" applyAlignment="1">
      <alignment horizontal="right" vertical="center"/>
    </xf>
    <xf numFmtId="42" fontId="2" fillId="0" borderId="12" xfId="0" applyNumberFormat="1" applyFont="1" applyFill="1" applyBorder="1" applyAlignment="1">
      <alignment/>
    </xf>
    <xf numFmtId="170" fontId="11" fillId="0" borderId="15" xfId="44" applyNumberFormat="1" applyFont="1" applyFill="1" applyBorder="1" applyAlignment="1">
      <alignment/>
    </xf>
    <xf numFmtId="42" fontId="2" fillId="0" borderId="12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13"/>
  <sheetViews>
    <sheetView zoomScalePageLayoutView="0" workbookViewId="0" topLeftCell="C1">
      <selection activeCell="G6" sqref="G6"/>
    </sheetView>
  </sheetViews>
  <sheetFormatPr defaultColWidth="9.140625" defaultRowHeight="15"/>
  <cols>
    <col min="1" max="1" width="127.28125" style="0" customWidth="1"/>
  </cols>
  <sheetData>
    <row r="11" ht="31.5" customHeight="1">
      <c r="A11" s="63" t="s">
        <v>337</v>
      </c>
    </row>
    <row r="12" ht="31.5" customHeight="1">
      <c r="A12" s="63" t="s">
        <v>514</v>
      </c>
    </row>
    <row r="13" ht="18.75">
      <c r="A13" s="13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7109375" style="0" customWidth="1"/>
    <col min="2" max="2" width="47.7109375" style="0" customWidth="1"/>
    <col min="3" max="7" width="14.7109375" style="0" customWidth="1"/>
    <col min="8" max="8" width="2.7109375" style="2" customWidth="1"/>
    <col min="9" max="9" width="8.7109375" style="28" customWidth="1"/>
    <col min="10" max="16384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I1" s="117" t="s">
        <v>372</v>
      </c>
    </row>
    <row r="2" spans="1:9" ht="15">
      <c r="A2" s="27" t="s">
        <v>0</v>
      </c>
      <c r="B2" s="27"/>
      <c r="C2" s="27"/>
      <c r="D2" s="27"/>
      <c r="E2" s="27"/>
      <c r="F2" s="27"/>
      <c r="G2" s="27"/>
      <c r="I2" s="2"/>
    </row>
    <row r="3" spans="1:9" ht="15">
      <c r="A3" s="19" t="s">
        <v>375</v>
      </c>
      <c r="B3" s="19" t="s">
        <v>210</v>
      </c>
      <c r="C3" s="58">
        <v>0</v>
      </c>
      <c r="D3" s="58">
        <v>0</v>
      </c>
      <c r="E3" s="58">
        <v>0</v>
      </c>
      <c r="F3" s="58"/>
      <c r="G3" s="58">
        <v>500</v>
      </c>
      <c r="H3"/>
      <c r="I3" s="105" t="e">
        <f>IF(G3=0,"",(G3-E3)/E3)</f>
        <v>#DIV/0!</v>
      </c>
    </row>
    <row r="4" spans="1:9" ht="15">
      <c r="A4" s="19" t="s">
        <v>376</v>
      </c>
      <c r="B4" s="19" t="s">
        <v>297</v>
      </c>
      <c r="C4" s="58">
        <v>0</v>
      </c>
      <c r="D4" s="58">
        <v>0</v>
      </c>
      <c r="E4" s="58">
        <v>0</v>
      </c>
      <c r="F4" s="58">
        <v>0</v>
      </c>
      <c r="G4" s="58">
        <v>0</v>
      </c>
      <c r="I4" s="105">
        <f>IF(G4=0,"",(G4-E4)/E4)</f>
      </c>
    </row>
    <row r="5" spans="1:9" ht="15">
      <c r="A5" s="19" t="s">
        <v>471</v>
      </c>
      <c r="B5" s="19" t="s">
        <v>389</v>
      </c>
      <c r="C5" s="58"/>
      <c r="D5" s="58">
        <v>580</v>
      </c>
      <c r="E5" s="58">
        <v>480</v>
      </c>
      <c r="F5" s="58">
        <v>240</v>
      </c>
      <c r="G5" s="58">
        <v>240</v>
      </c>
      <c r="I5" s="105">
        <f aca="true" t="shared" si="0" ref="I5:I21">IF(G5=0,"",(G5-E5)/E5)</f>
        <v>-0.5</v>
      </c>
    </row>
    <row r="6" spans="1:9" ht="15">
      <c r="A6" s="19" t="s">
        <v>472</v>
      </c>
      <c r="B6" s="19" t="s">
        <v>474</v>
      </c>
      <c r="C6" s="58"/>
      <c r="D6" s="58"/>
      <c r="E6" s="58"/>
      <c r="F6" s="58"/>
      <c r="G6" s="58">
        <v>250</v>
      </c>
      <c r="I6" s="105" t="e">
        <f t="shared" si="0"/>
        <v>#DIV/0!</v>
      </c>
    </row>
    <row r="7" spans="1:9" ht="15">
      <c r="A7" s="19" t="s">
        <v>377</v>
      </c>
      <c r="B7" s="19" t="s">
        <v>349</v>
      </c>
      <c r="C7" s="58">
        <v>0</v>
      </c>
      <c r="D7" s="58">
        <v>0</v>
      </c>
      <c r="E7" s="58">
        <v>4000</v>
      </c>
      <c r="F7" s="58">
        <v>4000</v>
      </c>
      <c r="G7" s="58">
        <v>4000</v>
      </c>
      <c r="I7" s="105">
        <f t="shared" si="0"/>
        <v>0</v>
      </c>
    </row>
    <row r="8" spans="1:9" ht="15">
      <c r="A8" s="19" t="s">
        <v>378</v>
      </c>
      <c r="B8" s="19" t="s">
        <v>351</v>
      </c>
      <c r="C8" s="58">
        <v>0</v>
      </c>
      <c r="D8" s="58">
        <v>3189</v>
      </c>
      <c r="E8" s="58">
        <v>6327</v>
      </c>
      <c r="F8" s="9">
        <v>6326</v>
      </c>
      <c r="G8" s="58">
        <v>6222</v>
      </c>
      <c r="I8" s="105">
        <f t="shared" si="0"/>
        <v>-0.016595542911332386</v>
      </c>
    </row>
    <row r="9" spans="1:9" ht="15">
      <c r="A9" s="29" t="s">
        <v>153</v>
      </c>
      <c r="B9" s="19"/>
      <c r="C9" s="58">
        <f>SUM(C3:C8)</f>
        <v>0</v>
      </c>
      <c r="D9" s="58">
        <f>SUM(D3:D8)</f>
        <v>3769</v>
      </c>
      <c r="E9" s="58">
        <f>SUM(E3:E8)</f>
        <v>10807</v>
      </c>
      <c r="F9" s="58">
        <f>SUM(F3:F8)</f>
        <v>10566</v>
      </c>
      <c r="G9" s="58">
        <f>SUM(G3:G8)</f>
        <v>11212</v>
      </c>
      <c r="I9" s="105">
        <f t="shared" si="0"/>
        <v>0.03747571018784122</v>
      </c>
    </row>
    <row r="10" spans="1:9" ht="15">
      <c r="A10" s="41" t="s">
        <v>1</v>
      </c>
      <c r="C10" s="7"/>
      <c r="D10" s="7"/>
      <c r="E10" s="7"/>
      <c r="F10" s="7"/>
      <c r="G10" s="7"/>
      <c r="I10" s="105">
        <f t="shared" si="0"/>
      </c>
    </row>
    <row r="11" spans="1:9" ht="15">
      <c r="A11" s="19" t="s">
        <v>473</v>
      </c>
      <c r="B11" s="19" t="s">
        <v>475</v>
      </c>
      <c r="C11" s="58">
        <v>0</v>
      </c>
      <c r="D11" s="58">
        <v>0</v>
      </c>
      <c r="E11" s="58">
        <v>0</v>
      </c>
      <c r="F11" s="58">
        <v>0</v>
      </c>
      <c r="G11" s="58">
        <v>250</v>
      </c>
      <c r="I11" s="105" t="e">
        <f t="shared" si="0"/>
        <v>#DIV/0!</v>
      </c>
    </row>
    <row r="12" spans="1:9" ht="15">
      <c r="A12" s="19" t="s">
        <v>379</v>
      </c>
      <c r="B12" s="19" t="s">
        <v>143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I12" s="105">
        <f t="shared" si="0"/>
      </c>
    </row>
    <row r="13" spans="1:9" ht="15">
      <c r="A13" s="19" t="s">
        <v>380</v>
      </c>
      <c r="B13" s="19" t="s">
        <v>145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I13" s="105">
        <f t="shared" si="0"/>
      </c>
    </row>
    <row r="14" spans="1:9" ht="15">
      <c r="A14" s="19" t="s">
        <v>381</v>
      </c>
      <c r="B14" s="19" t="s">
        <v>147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I14" s="105">
        <f t="shared" si="0"/>
      </c>
    </row>
    <row r="15" spans="1:9" ht="15">
      <c r="A15" s="19" t="s">
        <v>382</v>
      </c>
      <c r="B15" s="19" t="s">
        <v>66</v>
      </c>
      <c r="C15" s="58">
        <v>0</v>
      </c>
      <c r="D15" s="58">
        <v>0</v>
      </c>
      <c r="E15" s="58">
        <v>10</v>
      </c>
      <c r="F15" s="58">
        <v>1</v>
      </c>
      <c r="G15" s="58">
        <v>1</v>
      </c>
      <c r="I15" s="105">
        <f t="shared" si="0"/>
        <v>-0.9</v>
      </c>
    </row>
    <row r="16" spans="1:9" ht="15">
      <c r="A16" s="19" t="s">
        <v>407</v>
      </c>
      <c r="B16" s="19" t="s">
        <v>367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I16" s="105">
        <f t="shared" si="0"/>
      </c>
    </row>
    <row r="17" spans="1:9" ht="15">
      <c r="A17" s="29" t="s">
        <v>154</v>
      </c>
      <c r="B17" s="19"/>
      <c r="C17" s="58">
        <f>SUM(C11:C16)</f>
        <v>0</v>
      </c>
      <c r="D17" s="58">
        <f>SUM(D11:D16)</f>
        <v>0</v>
      </c>
      <c r="E17" s="58">
        <f>SUM(E11:E16)</f>
        <v>10</v>
      </c>
      <c r="F17" s="58">
        <f>SUM(F11:F16)</f>
        <v>1</v>
      </c>
      <c r="G17" s="58">
        <f>SUM(G11:G16)</f>
        <v>251</v>
      </c>
      <c r="I17" s="105">
        <f t="shared" si="0"/>
        <v>24.1</v>
      </c>
    </row>
    <row r="18" spans="3:9" ht="15">
      <c r="C18" s="7"/>
      <c r="D18" s="7"/>
      <c r="E18" s="7"/>
      <c r="F18" s="7"/>
      <c r="G18" s="7"/>
      <c r="I18" s="105">
        <f t="shared" si="0"/>
      </c>
    </row>
    <row r="19" spans="1:9" ht="15.75" thickBot="1">
      <c r="A19" s="3" t="s">
        <v>159</v>
      </c>
      <c r="B19" s="6" t="s">
        <v>163</v>
      </c>
      <c r="C19" s="8">
        <v>0</v>
      </c>
      <c r="D19" s="8">
        <v>0</v>
      </c>
      <c r="E19" s="8">
        <v>0</v>
      </c>
      <c r="F19" s="8">
        <v>0</v>
      </c>
      <c r="G19" s="8">
        <v>500</v>
      </c>
      <c r="I19" s="105" t="e">
        <f t="shared" si="0"/>
        <v>#DIV/0!</v>
      </c>
    </row>
    <row r="20" ht="15">
      <c r="I20" s="105">
        <f t="shared" si="0"/>
      </c>
    </row>
    <row r="21" spans="1:9" ht="15.75" thickBot="1">
      <c r="A21" s="3" t="s">
        <v>383</v>
      </c>
      <c r="B21" s="3" t="s">
        <v>169</v>
      </c>
      <c r="C21" s="8">
        <f>C9-C17-C19</f>
        <v>0</v>
      </c>
      <c r="D21" s="122">
        <f>D9-D17-D19</f>
        <v>3769</v>
      </c>
      <c r="E21" s="122">
        <f>E9-E17-E19</f>
        <v>10797</v>
      </c>
      <c r="F21" s="8">
        <v>10317</v>
      </c>
      <c r="G21" s="122">
        <f>G9-G17-G19</f>
        <v>10461</v>
      </c>
      <c r="I21" s="105">
        <f t="shared" si="0"/>
        <v>-0.031119755487635455</v>
      </c>
    </row>
    <row r="22" ht="15">
      <c r="I22" s="108"/>
    </row>
    <row r="23" ht="15">
      <c r="I23" s="108"/>
    </row>
    <row r="24" spans="2:9" ht="15">
      <c r="B24" t="s">
        <v>164</v>
      </c>
      <c r="C24" s="7">
        <f>SUM(C17+C19+C21)</f>
        <v>0</v>
      </c>
      <c r="D24" s="7">
        <f>SUM(D17+D19+D21)</f>
        <v>3769</v>
      </c>
      <c r="E24" s="7">
        <f>SUM(E17+E19+E21)</f>
        <v>10807</v>
      </c>
      <c r="F24" s="7" t="s">
        <v>159</v>
      </c>
      <c r="G24" s="7">
        <f>SUM(G17+G19+G21)</f>
        <v>11212</v>
      </c>
      <c r="I24" s="108"/>
    </row>
    <row r="25" ht="15">
      <c r="I25" s="108"/>
    </row>
    <row r="26" spans="2:9" ht="15">
      <c r="B26" t="s">
        <v>170</v>
      </c>
      <c r="C26" s="5">
        <f>SUM(C17+C21)</f>
        <v>0</v>
      </c>
      <c r="D26" s="5">
        <f>SUM(D17+D21)</f>
        <v>3769</v>
      </c>
      <c r="E26" s="5">
        <f>SUM(E17+E21)</f>
        <v>10807</v>
      </c>
      <c r="F26" s="5"/>
      <c r="G26" s="5">
        <f>SUM(G17+G21)</f>
        <v>10712</v>
      </c>
      <c r="I26" s="108"/>
    </row>
    <row r="27" spans="3:9" ht="15">
      <c r="C27" s="5"/>
      <c r="D27" s="5"/>
      <c r="F27" s="5"/>
      <c r="I27" s="108"/>
    </row>
    <row r="28" spans="2:9" ht="15">
      <c r="B28" t="s">
        <v>171</v>
      </c>
      <c r="C28" s="5">
        <f>SUM(-C9)</f>
        <v>0</v>
      </c>
      <c r="D28" s="5">
        <f>SUM(-D9)</f>
        <v>-3769</v>
      </c>
      <c r="E28" s="5">
        <f>SUM(-E9)</f>
        <v>-10807</v>
      </c>
      <c r="F28" s="5"/>
      <c r="G28" s="5">
        <f>SUM(-G9)</f>
        <v>-11212</v>
      </c>
      <c r="I28" s="108"/>
    </row>
    <row r="29" spans="3:9" ht="15">
      <c r="C29" s="5"/>
      <c r="D29" s="5"/>
      <c r="F29" s="5"/>
      <c r="I29" s="108"/>
    </row>
    <row r="30" spans="2:9" ht="15">
      <c r="B30" t="s">
        <v>172</v>
      </c>
      <c r="C30" s="5">
        <f>SUM(C26:C28)</f>
        <v>0</v>
      </c>
      <c r="D30" s="5">
        <f>SUM(D26:D28)</f>
        <v>0</v>
      </c>
      <c r="E30" s="5">
        <f>SUM(E26:E28)</f>
        <v>0</v>
      </c>
      <c r="F30" s="5"/>
      <c r="G30" s="5">
        <f>SUM(G26:G28)</f>
        <v>-500</v>
      </c>
      <c r="I30" s="108"/>
    </row>
    <row r="31" ht="15">
      <c r="I31" s="108"/>
    </row>
    <row r="32" spans="2:9" ht="15">
      <c r="B32" t="s">
        <v>179</v>
      </c>
      <c r="C32" s="11">
        <v>0</v>
      </c>
      <c r="D32" s="11">
        <v>0</v>
      </c>
      <c r="E32" s="5">
        <v>0</v>
      </c>
      <c r="F32" s="11"/>
      <c r="G32" s="5">
        <v>0</v>
      </c>
      <c r="I32" s="108"/>
    </row>
    <row r="33" ht="15">
      <c r="I33" s="108"/>
    </row>
    <row r="34" spans="2:9" ht="15">
      <c r="B34" t="s">
        <v>180</v>
      </c>
      <c r="C34" s="5">
        <v>0</v>
      </c>
      <c r="D34" s="5">
        <v>0</v>
      </c>
      <c r="E34" s="5">
        <v>0</v>
      </c>
      <c r="F34" s="5"/>
      <c r="G34" s="5">
        <v>0</v>
      </c>
      <c r="I34" s="108"/>
    </row>
    <row r="35" ht="15">
      <c r="I35" s="108"/>
    </row>
    <row r="36" spans="2:9" ht="15">
      <c r="B36" s="12" t="s">
        <v>183</v>
      </c>
      <c r="I36" s="108"/>
    </row>
    <row r="37" ht="15">
      <c r="I37" s="108"/>
    </row>
    <row r="38" spans="2:9" ht="15">
      <c r="B38" t="s">
        <v>186</v>
      </c>
      <c r="C38" s="64"/>
      <c r="D38" s="64"/>
      <c r="E38" s="64"/>
      <c r="F38" s="5"/>
      <c r="G38" s="64"/>
      <c r="I38" s="108"/>
    </row>
    <row r="39" spans="2:9" ht="15">
      <c r="B39" t="s">
        <v>187</v>
      </c>
      <c r="C39" s="64"/>
      <c r="D39" s="64"/>
      <c r="E39" s="64"/>
      <c r="F39" s="5"/>
      <c r="G39" s="64"/>
      <c r="I39" s="108"/>
    </row>
    <row r="40" spans="6:9" ht="15">
      <c r="F40" s="5"/>
      <c r="I40" s="108"/>
    </row>
    <row r="41" spans="2:9" ht="15">
      <c r="B41" t="s">
        <v>188</v>
      </c>
      <c r="C41" s="5"/>
      <c r="D41" s="5"/>
      <c r="E41" s="5"/>
      <c r="F41" s="5"/>
      <c r="G41" s="5"/>
      <c r="I41" s="108"/>
    </row>
    <row r="42" ht="15">
      <c r="I42" s="108"/>
    </row>
    <row r="43" ht="15">
      <c r="I43" s="108"/>
    </row>
  </sheetData>
  <sheetProtection/>
  <printOptions/>
  <pageMargins left="0.5" right="0.5" top="0.75" bottom="0.5" header="0.5" footer="0.25"/>
  <pageSetup fitToHeight="1" fitToWidth="1" horizontalDpi="600" verticalDpi="600" orientation="landscape" scale="84" r:id="rId1"/>
  <headerFooter alignWithMargins="0">
    <oddHeader xml:space="preserve">&amp;CWater District #4: Telephone Rd.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13.7109375" style="0" customWidth="1"/>
    <col min="2" max="2" width="57.7109375" style="0" customWidth="1"/>
    <col min="3" max="7" width="14.7109375" style="0" customWidth="1"/>
    <col min="8" max="8" width="2.7109375" style="0" customWidth="1"/>
    <col min="9" max="9" width="8.7109375" style="2" customWidth="1"/>
    <col min="10" max="16384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H1" s="2"/>
      <c r="I1" s="117"/>
    </row>
    <row r="2" spans="1:8" ht="1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">
      <c r="A3" s="104" t="s">
        <v>446</v>
      </c>
      <c r="B3" s="104" t="s">
        <v>210</v>
      </c>
      <c r="C3" s="104"/>
      <c r="D3" s="104"/>
      <c r="E3" s="104"/>
      <c r="F3" s="104"/>
      <c r="G3" s="104">
        <v>10800</v>
      </c>
      <c r="H3" s="2"/>
    </row>
    <row r="4" spans="1:8" ht="15">
      <c r="A4" s="126" t="s">
        <v>422</v>
      </c>
      <c r="B4" s="126" t="s">
        <v>297</v>
      </c>
      <c r="C4" s="44">
        <v>432700</v>
      </c>
      <c r="D4" s="44">
        <v>4940000</v>
      </c>
      <c r="E4" s="44">
        <v>4564799</v>
      </c>
      <c r="F4" s="44">
        <v>5106724</v>
      </c>
      <c r="G4" s="44">
        <v>0</v>
      </c>
      <c r="H4" s="2"/>
    </row>
    <row r="5" spans="1:7" ht="15">
      <c r="A5" s="104" t="s">
        <v>447</v>
      </c>
      <c r="B5" s="104" t="s">
        <v>448</v>
      </c>
      <c r="C5" s="44"/>
      <c r="D5" s="44"/>
      <c r="E5" s="44"/>
      <c r="F5" s="44"/>
      <c r="G5" s="44">
        <v>500</v>
      </c>
    </row>
    <row r="6" spans="1:9" s="28" customFormat="1" ht="16.5" customHeight="1">
      <c r="A6" s="104" t="s">
        <v>458</v>
      </c>
      <c r="B6" s="104" t="s">
        <v>459</v>
      </c>
      <c r="C6" s="44"/>
      <c r="D6" s="44"/>
      <c r="E6" s="44"/>
      <c r="F6" s="44"/>
      <c r="G6" s="44">
        <v>0</v>
      </c>
      <c r="H6" s="61"/>
      <c r="I6" s="105">
        <f>IF(G10=0,"",(G10-E10)/E10)</f>
      </c>
    </row>
    <row r="7" spans="1:8" ht="15">
      <c r="A7" s="104" t="s">
        <v>460</v>
      </c>
      <c r="B7" s="104" t="s">
        <v>351</v>
      </c>
      <c r="C7" s="44"/>
      <c r="D7" s="44"/>
      <c r="E7" s="44"/>
      <c r="F7" s="44"/>
      <c r="G7" s="44">
        <v>18326</v>
      </c>
      <c r="H7" s="2"/>
    </row>
    <row r="8" spans="1:8" ht="15">
      <c r="A8" s="126" t="s">
        <v>428</v>
      </c>
      <c r="B8" s="104" t="s">
        <v>369</v>
      </c>
      <c r="C8" s="44">
        <v>243000</v>
      </c>
      <c r="D8" s="44"/>
      <c r="E8" s="44">
        <v>955000</v>
      </c>
      <c r="F8" s="44">
        <v>0</v>
      </c>
      <c r="G8" s="44">
        <v>2740000</v>
      </c>
      <c r="H8" s="2"/>
    </row>
    <row r="9" spans="1:7" ht="15">
      <c r="A9" s="126" t="s">
        <v>429</v>
      </c>
      <c r="B9" s="104" t="s">
        <v>370</v>
      </c>
      <c r="C9" s="44">
        <v>7300</v>
      </c>
      <c r="D9" s="44"/>
      <c r="E9" s="44">
        <v>16183</v>
      </c>
      <c r="F9" s="44">
        <v>0</v>
      </c>
      <c r="G9" s="44">
        <v>45403</v>
      </c>
    </row>
    <row r="10" spans="1:7" ht="15">
      <c r="A10" s="104" t="s">
        <v>423</v>
      </c>
      <c r="B10" s="104" t="s">
        <v>387</v>
      </c>
      <c r="C10" s="127">
        <v>0</v>
      </c>
      <c r="D10" s="127">
        <v>0</v>
      </c>
      <c r="E10" s="127">
        <v>0</v>
      </c>
      <c r="F10" s="44">
        <v>0</v>
      </c>
      <c r="G10" s="127">
        <v>0</v>
      </c>
    </row>
    <row r="11" spans="1:7" ht="15">
      <c r="A11" s="128" t="s">
        <v>153</v>
      </c>
      <c r="B11" s="126"/>
      <c r="C11" s="44">
        <f>SUM(C4:C10)</f>
        <v>683000</v>
      </c>
      <c r="D11" s="44">
        <f>SUM(D4:D10)</f>
        <v>4940000</v>
      </c>
      <c r="E11" s="44">
        <f>SUM(E4:E10)</f>
        <v>5535982</v>
      </c>
      <c r="F11" s="44">
        <f>SUM(F4:F10)</f>
        <v>5106724</v>
      </c>
      <c r="G11" s="44">
        <f>SUM(G2:G10)</f>
        <v>2815029</v>
      </c>
    </row>
    <row r="12" spans="1:7" ht="15">
      <c r="A12" s="130" t="s">
        <v>1</v>
      </c>
      <c r="B12" s="131"/>
      <c r="C12" s="37"/>
      <c r="D12" s="37"/>
      <c r="E12" s="37"/>
      <c r="F12" s="37"/>
      <c r="G12" s="37"/>
    </row>
    <row r="13" spans="1:8" ht="15">
      <c r="A13" s="130" t="s">
        <v>449</v>
      </c>
      <c r="B13" s="153" t="s">
        <v>448</v>
      </c>
      <c r="C13" s="37"/>
      <c r="D13" s="37"/>
      <c r="E13" s="37"/>
      <c r="F13" s="37"/>
      <c r="G13" s="37">
        <v>500</v>
      </c>
      <c r="H13" s="2"/>
    </row>
    <row r="14" spans="1:8" ht="15">
      <c r="A14" s="126" t="s">
        <v>430</v>
      </c>
      <c r="B14" s="126" t="s">
        <v>66</v>
      </c>
      <c r="C14" s="44">
        <v>0</v>
      </c>
      <c r="D14" s="44"/>
      <c r="E14" s="44"/>
      <c r="F14" s="44">
        <v>2300</v>
      </c>
      <c r="G14" s="44">
        <v>50</v>
      </c>
      <c r="H14" s="2" t="s">
        <v>463</v>
      </c>
    </row>
    <row r="15" spans="1:8" ht="15">
      <c r="A15" s="104" t="s">
        <v>470</v>
      </c>
      <c r="B15" s="104" t="s">
        <v>332</v>
      </c>
      <c r="C15" s="44"/>
      <c r="D15" s="44"/>
      <c r="E15" s="44"/>
      <c r="F15" s="44">
        <v>1350</v>
      </c>
      <c r="G15" s="44"/>
      <c r="H15" s="2"/>
    </row>
    <row r="16" spans="1:8" ht="15">
      <c r="A16" s="126" t="s">
        <v>431</v>
      </c>
      <c r="B16" s="126" t="s">
        <v>368</v>
      </c>
      <c r="C16" s="44">
        <v>197000</v>
      </c>
      <c r="D16" s="44">
        <v>2200000</v>
      </c>
      <c r="E16" s="44">
        <v>2200000</v>
      </c>
      <c r="F16" s="44">
        <v>0</v>
      </c>
      <c r="G16" s="44">
        <v>74479</v>
      </c>
      <c r="H16" s="2"/>
    </row>
    <row r="17" spans="1:8" ht="15">
      <c r="A17" s="126" t="s">
        <v>432</v>
      </c>
      <c r="B17" s="126" t="s">
        <v>371</v>
      </c>
      <c r="C17" s="44">
        <v>243000</v>
      </c>
      <c r="D17" s="44"/>
      <c r="E17" s="44">
        <v>0</v>
      </c>
      <c r="F17" s="44"/>
      <c r="G17" s="44">
        <v>2740000</v>
      </c>
      <c r="H17" s="2"/>
    </row>
    <row r="18" spans="1:8" ht="15">
      <c r="A18" s="126" t="s">
        <v>433</v>
      </c>
      <c r="B18" s="126" t="s">
        <v>367</v>
      </c>
      <c r="C18" s="44">
        <v>243000</v>
      </c>
      <c r="D18" s="44">
        <v>2740000</v>
      </c>
      <c r="E18" s="44">
        <v>2740000</v>
      </c>
      <c r="F18" s="44">
        <v>1745000</v>
      </c>
      <c r="G18" s="44">
        <v>0</v>
      </c>
      <c r="H18" s="2"/>
    </row>
    <row r="19" spans="1:8" ht="15">
      <c r="A19" s="104" t="s">
        <v>434</v>
      </c>
      <c r="B19" s="104" t="s">
        <v>411</v>
      </c>
      <c r="C19" s="44"/>
      <c r="D19" s="44"/>
      <c r="E19" s="44">
        <v>0</v>
      </c>
      <c r="F19" s="44"/>
      <c r="G19" s="44">
        <v>0</v>
      </c>
      <c r="H19" s="2"/>
    </row>
    <row r="20" spans="1:8" ht="15">
      <c r="A20" s="128" t="s">
        <v>154</v>
      </c>
      <c r="B20" s="126"/>
      <c r="C20" s="44">
        <f>SUM(C16:C19)</f>
        <v>683000</v>
      </c>
      <c r="D20" s="44">
        <f>SUM(D16:D19)</f>
        <v>4940000</v>
      </c>
      <c r="E20" s="44">
        <f>SUM(E14:E19)</f>
        <v>4940000</v>
      </c>
      <c r="F20" s="44">
        <f>SUM(F16:F19)</f>
        <v>1745000</v>
      </c>
      <c r="G20" s="44">
        <f>SUM(G13:G19)</f>
        <v>2815029</v>
      </c>
      <c r="H20" s="2"/>
    </row>
    <row r="21" spans="1:7" ht="15">
      <c r="A21" s="131"/>
      <c r="B21" s="131"/>
      <c r="C21" s="37"/>
      <c r="D21" s="37"/>
      <c r="E21" s="37"/>
      <c r="F21" s="37"/>
      <c r="G21" s="37"/>
    </row>
    <row r="22" spans="1:7" ht="15">
      <c r="A22" s="126" t="s">
        <v>159</v>
      </c>
      <c r="B22" s="132" t="s">
        <v>163</v>
      </c>
      <c r="C22" s="44">
        <v>0</v>
      </c>
      <c r="D22" s="44">
        <v>0</v>
      </c>
      <c r="E22" s="44"/>
      <c r="F22" s="44">
        <v>0</v>
      </c>
      <c r="G22" s="44"/>
    </row>
    <row r="23" spans="1:7" ht="15">
      <c r="A23" s="131"/>
      <c r="B23" s="131"/>
      <c r="C23" s="131"/>
      <c r="D23" s="131"/>
      <c r="E23" s="131"/>
      <c r="F23" s="131"/>
      <c r="G23" s="131"/>
    </row>
    <row r="24" spans="1:7" ht="15.75" thickBot="1">
      <c r="A24" s="133"/>
      <c r="B24" s="133" t="s">
        <v>169</v>
      </c>
      <c r="C24" s="134">
        <f>C11-C20-C22</f>
        <v>0</v>
      </c>
      <c r="D24" s="134">
        <f>D11-D20-D22</f>
        <v>0</v>
      </c>
      <c r="E24" s="141">
        <f>E11-E20-E22</f>
        <v>595982</v>
      </c>
      <c r="F24" s="134"/>
      <c r="G24" s="141">
        <f>G11-G20-G22</f>
        <v>0</v>
      </c>
    </row>
    <row r="25" spans="1:7" ht="15">
      <c r="A25" s="131"/>
      <c r="B25" s="131"/>
      <c r="C25" s="131"/>
      <c r="D25" s="131"/>
      <c r="E25" s="131"/>
      <c r="F25" s="131"/>
      <c r="G25" s="131"/>
    </row>
    <row r="26" spans="1:7" ht="15">
      <c r="A26" s="114"/>
      <c r="B26" s="114"/>
      <c r="C26" s="150"/>
      <c r="D26" s="150"/>
      <c r="E26" s="150"/>
      <c r="F26" s="150"/>
      <c r="G26" s="150"/>
    </row>
    <row r="27" spans="1:7" ht="15">
      <c r="A27" s="131"/>
      <c r="B27" s="131"/>
      <c r="C27" s="37"/>
      <c r="D27" s="37"/>
      <c r="E27" s="37"/>
      <c r="F27" s="37"/>
      <c r="G27" s="37"/>
    </row>
    <row r="28" spans="1:7" ht="15">
      <c r="A28" s="131"/>
      <c r="B28" s="131"/>
      <c r="C28" s="131"/>
      <c r="D28" s="131"/>
      <c r="E28" s="131"/>
      <c r="F28" s="37"/>
      <c r="G28" s="131"/>
    </row>
    <row r="29" spans="1:7" ht="15">
      <c r="A29" s="131"/>
      <c r="B29" s="131"/>
      <c r="C29" s="37"/>
      <c r="D29" s="37"/>
      <c r="E29" s="37"/>
      <c r="F29" s="37"/>
      <c r="G29" s="37"/>
    </row>
    <row r="30" spans="1:7" ht="15">
      <c r="A30" s="131"/>
      <c r="B30" s="131"/>
      <c r="C30" s="131"/>
      <c r="D30" s="131"/>
      <c r="E30" s="131"/>
      <c r="F30" s="131"/>
      <c r="G30" s="131"/>
    </row>
    <row r="31" spans="1:7" ht="15">
      <c r="A31" s="131"/>
      <c r="B31" s="131"/>
      <c r="C31" s="135"/>
      <c r="D31" s="135"/>
      <c r="E31" s="135"/>
      <c r="F31" s="135"/>
      <c r="G31" s="135"/>
    </row>
    <row r="32" spans="1:7" ht="15">
      <c r="A32" s="131"/>
      <c r="B32" s="131"/>
      <c r="C32" s="131"/>
      <c r="D32" s="131"/>
      <c r="E32" s="131"/>
      <c r="F32" s="135"/>
      <c r="G32" s="131"/>
    </row>
    <row r="33" spans="1:7" ht="15">
      <c r="A33" s="131"/>
      <c r="B33" s="131"/>
      <c r="C33" s="135"/>
      <c r="D33" s="135"/>
      <c r="E33" s="135"/>
      <c r="F33" s="135"/>
      <c r="G33" s="135"/>
    </row>
    <row r="34" spans="1:7" ht="15">
      <c r="A34" s="131"/>
      <c r="B34" s="131"/>
      <c r="C34" s="131"/>
      <c r="D34" s="131"/>
      <c r="E34" s="131"/>
      <c r="F34" s="135"/>
      <c r="G34" s="131"/>
    </row>
    <row r="35" spans="1:7" ht="15">
      <c r="A35" s="131"/>
      <c r="B35" s="131"/>
      <c r="C35" s="136"/>
      <c r="D35" s="136"/>
      <c r="E35" s="136"/>
      <c r="F35" s="136"/>
      <c r="G35" s="136"/>
    </row>
    <row r="36" spans="1:7" ht="15">
      <c r="A36" s="131"/>
      <c r="B36" s="131"/>
      <c r="C36" s="131"/>
      <c r="D36" s="131"/>
      <c r="E36" s="131"/>
      <c r="F36" s="131"/>
      <c r="G36" s="131"/>
    </row>
    <row r="37" spans="1:7" ht="15">
      <c r="A37" s="131"/>
      <c r="B37" s="131"/>
      <c r="C37" s="136"/>
      <c r="D37" s="136"/>
      <c r="E37" s="136"/>
      <c r="F37" s="136"/>
      <c r="G37" s="136"/>
    </row>
    <row r="38" spans="1:7" ht="15">
      <c r="A38" s="131"/>
      <c r="B38" s="131"/>
      <c r="C38" s="131"/>
      <c r="D38" s="131"/>
      <c r="E38" s="131"/>
      <c r="F38" s="131"/>
      <c r="G38" s="131"/>
    </row>
    <row r="39" spans="1:7" ht="15">
      <c r="A39" s="131"/>
      <c r="B39" s="131"/>
      <c r="C39" s="136"/>
      <c r="D39" s="136"/>
      <c r="E39" s="136"/>
      <c r="F39" s="136"/>
      <c r="G39" s="136"/>
    </row>
    <row r="41" ht="15">
      <c r="B41" s="12"/>
    </row>
  </sheetData>
  <sheetProtection/>
  <printOptions/>
  <pageMargins left="0.75" right="0.75" top="1" bottom="1" header="0.5" footer="0.5"/>
  <pageSetup fitToHeight="1" fitToWidth="1" orientation="landscape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14.140625" style="0" customWidth="1"/>
    <col min="2" max="2" width="57.7109375" style="0" customWidth="1"/>
    <col min="3" max="7" width="14.7109375" style="0" customWidth="1"/>
    <col min="8" max="8" width="2.7109375" style="0" customWidth="1"/>
    <col min="9" max="9" width="8.7109375" style="2" customWidth="1"/>
    <col min="10" max="16384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H1" s="2"/>
      <c r="I1" s="117"/>
    </row>
    <row r="2" spans="1:8" ht="1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">
      <c r="A3" s="126" t="s">
        <v>413</v>
      </c>
      <c r="B3" s="126" t="s">
        <v>297</v>
      </c>
      <c r="C3" s="44">
        <v>0</v>
      </c>
      <c r="D3" s="44">
        <v>4940000</v>
      </c>
      <c r="E3" s="44">
        <v>2700000</v>
      </c>
      <c r="F3" s="44">
        <v>0</v>
      </c>
      <c r="G3" s="44">
        <v>0</v>
      </c>
      <c r="H3" s="2"/>
    </row>
    <row r="4" spans="1:8" ht="15">
      <c r="A4" s="104" t="s">
        <v>461</v>
      </c>
      <c r="B4" s="104" t="s">
        <v>459</v>
      </c>
      <c r="C4" s="44"/>
      <c r="D4" s="44"/>
      <c r="E4" s="44"/>
      <c r="F4" s="44"/>
      <c r="G4" s="44">
        <v>30000</v>
      </c>
      <c r="H4" s="2"/>
    </row>
    <row r="5" spans="1:7" ht="15">
      <c r="A5" s="104" t="s">
        <v>462</v>
      </c>
      <c r="B5" s="104" t="s">
        <v>351</v>
      </c>
      <c r="C5" s="44"/>
      <c r="D5" s="44"/>
      <c r="E5" s="44"/>
      <c r="F5" s="44"/>
      <c r="G5" s="44">
        <v>39075</v>
      </c>
    </row>
    <row r="6" spans="1:9" s="28" customFormat="1" ht="16.5" customHeight="1">
      <c r="A6" s="126" t="s">
        <v>414</v>
      </c>
      <c r="B6" s="104" t="s">
        <v>369</v>
      </c>
      <c r="C6" s="44">
        <v>0</v>
      </c>
      <c r="D6" s="44"/>
      <c r="E6" s="44">
        <v>152000</v>
      </c>
      <c r="F6" s="44">
        <v>0</v>
      </c>
      <c r="G6" s="44">
        <v>2700000</v>
      </c>
      <c r="H6" s="61"/>
      <c r="I6" s="105">
        <f>IF(G8=0,"",(G8-E8)/E8)</f>
      </c>
    </row>
    <row r="7" spans="1:8" ht="15">
      <c r="A7" s="126" t="s">
        <v>415</v>
      </c>
      <c r="B7" s="104" t="s">
        <v>370</v>
      </c>
      <c r="C7" s="44">
        <v>0</v>
      </c>
      <c r="D7" s="44"/>
      <c r="E7" s="44">
        <v>6081</v>
      </c>
      <c r="F7" s="44">
        <v>0</v>
      </c>
      <c r="G7" s="44">
        <v>67043</v>
      </c>
      <c r="H7" s="2"/>
    </row>
    <row r="8" spans="1:8" ht="15">
      <c r="A8" s="104" t="s">
        <v>416</v>
      </c>
      <c r="B8" s="104" t="s">
        <v>387</v>
      </c>
      <c r="C8" s="44">
        <v>0</v>
      </c>
      <c r="D8" s="127">
        <v>0</v>
      </c>
      <c r="E8" s="127">
        <v>0</v>
      </c>
      <c r="F8" s="44">
        <v>0</v>
      </c>
      <c r="G8" s="127">
        <v>0</v>
      </c>
      <c r="H8" s="2"/>
    </row>
    <row r="9" spans="1:7" ht="15">
      <c r="A9" s="128" t="s">
        <v>153</v>
      </c>
      <c r="B9" s="129"/>
      <c r="C9" s="44">
        <f>SUM(C3:C8)</f>
        <v>0</v>
      </c>
      <c r="D9" s="44">
        <f>SUM(D3:D8)</f>
        <v>4940000</v>
      </c>
      <c r="E9" s="44">
        <f>SUM(E3:E8)</f>
        <v>2858081</v>
      </c>
      <c r="F9" s="44">
        <v>0</v>
      </c>
      <c r="G9" s="44">
        <f>SUM(G3:G8)</f>
        <v>2836118</v>
      </c>
    </row>
    <row r="10" spans="1:7" ht="15">
      <c r="A10" s="130" t="s">
        <v>1</v>
      </c>
      <c r="B10" s="131"/>
      <c r="C10" s="37"/>
      <c r="D10" s="37"/>
      <c r="E10" s="37"/>
      <c r="F10" s="37"/>
      <c r="G10" s="37"/>
    </row>
    <row r="11" spans="1:7" ht="15">
      <c r="A11" s="126" t="s">
        <v>421</v>
      </c>
      <c r="B11" s="126" t="s">
        <v>66</v>
      </c>
      <c r="C11" s="44">
        <v>0</v>
      </c>
      <c r="D11" s="44"/>
      <c r="E11" s="44">
        <v>0</v>
      </c>
      <c r="F11" s="44">
        <v>0</v>
      </c>
      <c r="G11" s="44">
        <v>0</v>
      </c>
    </row>
    <row r="12" spans="1:7" ht="15">
      <c r="A12" s="138" t="s">
        <v>417</v>
      </c>
      <c r="B12" s="126" t="s">
        <v>395</v>
      </c>
      <c r="C12" s="139">
        <v>0</v>
      </c>
      <c r="D12" s="139">
        <v>0</v>
      </c>
      <c r="E12" s="44">
        <v>158081</v>
      </c>
      <c r="F12" s="139">
        <v>0</v>
      </c>
      <c r="G12" s="44">
        <v>158081</v>
      </c>
    </row>
    <row r="13" spans="1:7" ht="15">
      <c r="A13" s="126" t="s">
        <v>418</v>
      </c>
      <c r="B13" s="126" t="s">
        <v>368</v>
      </c>
      <c r="C13" s="44">
        <v>0</v>
      </c>
      <c r="D13" s="44">
        <v>2200000</v>
      </c>
      <c r="E13" s="44">
        <v>0</v>
      </c>
      <c r="F13" s="44">
        <v>0</v>
      </c>
      <c r="G13" s="44" t="s">
        <v>159</v>
      </c>
    </row>
    <row r="14" spans="1:8" ht="15">
      <c r="A14" s="126" t="s">
        <v>419</v>
      </c>
      <c r="B14" s="126" t="s">
        <v>371</v>
      </c>
      <c r="C14" s="44">
        <v>0</v>
      </c>
      <c r="D14" s="44">
        <v>2740000</v>
      </c>
      <c r="E14" s="44">
        <v>2700000</v>
      </c>
      <c r="F14" s="44">
        <v>0</v>
      </c>
      <c r="G14" s="44">
        <v>2670000</v>
      </c>
      <c r="H14" s="2"/>
    </row>
    <row r="15" spans="1:8" ht="15">
      <c r="A15" s="126" t="s">
        <v>420</v>
      </c>
      <c r="B15" s="126" t="s">
        <v>367</v>
      </c>
      <c r="C15" s="44">
        <v>0</v>
      </c>
      <c r="D15" s="44">
        <v>0</v>
      </c>
      <c r="E15" s="44">
        <v>0</v>
      </c>
      <c r="F15" s="44">
        <v>2700000</v>
      </c>
      <c r="G15" s="44">
        <v>0</v>
      </c>
      <c r="H15" s="2"/>
    </row>
    <row r="16" spans="1:8" ht="15">
      <c r="A16" s="128" t="s">
        <v>154</v>
      </c>
      <c r="B16" s="126"/>
      <c r="C16" s="44">
        <f>SUM(C12:C15)</f>
        <v>0</v>
      </c>
      <c r="D16" s="44">
        <f>SUM(D12:D15)</f>
        <v>4940000</v>
      </c>
      <c r="E16" s="44">
        <f>SUM(E11:E15)</f>
        <v>2858081</v>
      </c>
      <c r="F16" s="44">
        <f>SUM(F12:F15)</f>
        <v>2700000</v>
      </c>
      <c r="G16" s="44">
        <f>SUM(G11:G15)</f>
        <v>2828081</v>
      </c>
      <c r="H16" s="2"/>
    </row>
    <row r="17" spans="1:8" ht="15">
      <c r="A17" s="131"/>
      <c r="B17" s="131"/>
      <c r="C17" s="37"/>
      <c r="D17" s="37"/>
      <c r="E17" s="37"/>
      <c r="F17" s="37"/>
      <c r="G17" s="37"/>
      <c r="H17" s="2"/>
    </row>
    <row r="18" spans="1:8" ht="15">
      <c r="A18" s="126" t="s">
        <v>159</v>
      </c>
      <c r="B18" s="132" t="s">
        <v>163</v>
      </c>
      <c r="C18" s="44">
        <v>0</v>
      </c>
      <c r="D18" s="44">
        <v>0</v>
      </c>
      <c r="E18" s="44">
        <v>0</v>
      </c>
      <c r="F18" s="44">
        <v>0</v>
      </c>
      <c r="G18" s="44">
        <v>8037</v>
      </c>
      <c r="H18" s="2"/>
    </row>
    <row r="19" spans="1:8" ht="15">
      <c r="A19" s="131"/>
      <c r="B19" s="131"/>
      <c r="C19" s="131"/>
      <c r="D19" s="131"/>
      <c r="E19" s="131"/>
      <c r="F19" s="131"/>
      <c r="G19" s="131"/>
      <c r="H19" s="2"/>
    </row>
    <row r="20" spans="1:7" ht="15.75" thickBot="1">
      <c r="A20" s="133" t="s">
        <v>323</v>
      </c>
      <c r="B20" s="133" t="s">
        <v>169</v>
      </c>
      <c r="C20" s="134">
        <f>C9-C16-C18</f>
        <v>0</v>
      </c>
      <c r="D20" s="134">
        <f>D9-D16-D18</f>
        <v>0</v>
      </c>
      <c r="E20" s="141">
        <f>E9-E16-E18</f>
        <v>0</v>
      </c>
      <c r="F20" s="134">
        <v>0</v>
      </c>
      <c r="G20" s="141">
        <f>G9-G16-G18</f>
        <v>0</v>
      </c>
    </row>
    <row r="21" spans="1:7" ht="15">
      <c r="A21" s="131"/>
      <c r="B21" s="131"/>
      <c r="C21" s="131"/>
      <c r="D21" s="131"/>
      <c r="E21" s="131"/>
      <c r="F21" s="131"/>
      <c r="G21" s="131"/>
    </row>
  </sheetData>
  <sheetProtection/>
  <printOptions/>
  <pageMargins left="0.75" right="0.75" top="1" bottom="1" header="0.5" footer="0.5"/>
  <pageSetup fitToHeight="1" fitToWidth="1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9" sqref="B29"/>
    </sheetView>
  </sheetViews>
  <sheetFormatPr defaultColWidth="9.140625" defaultRowHeight="15"/>
  <cols>
    <col min="1" max="1" width="12.7109375" style="0" customWidth="1"/>
    <col min="2" max="2" width="57.7109375" style="0" customWidth="1"/>
    <col min="3" max="7" width="14.7109375" style="0" customWidth="1"/>
    <col min="8" max="8" width="2.7109375" style="0" customWidth="1"/>
    <col min="9" max="9" width="8.7109375" style="2" customWidth="1"/>
    <col min="10" max="73" width="9.140625" style="2" customWidth="1"/>
  </cols>
  <sheetData>
    <row r="1" spans="1:9" s="2" customFormat="1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I1" s="117" t="s">
        <v>372</v>
      </c>
    </row>
    <row r="2" spans="1:7" s="2" customFormat="1" ht="15">
      <c r="A2" s="27" t="s">
        <v>0</v>
      </c>
      <c r="B2" s="27"/>
      <c r="C2" s="27"/>
      <c r="D2" s="27"/>
      <c r="E2" s="27"/>
      <c r="F2" s="27"/>
      <c r="G2" s="27"/>
    </row>
    <row r="3" spans="1:9" ht="15">
      <c r="A3" s="19" t="s">
        <v>298</v>
      </c>
      <c r="B3" s="19" t="s">
        <v>151</v>
      </c>
      <c r="C3" s="58">
        <v>94640</v>
      </c>
      <c r="D3" s="58">
        <v>99372</v>
      </c>
      <c r="E3" s="58">
        <v>104340</v>
      </c>
      <c r="F3" s="58">
        <v>104340</v>
      </c>
      <c r="G3" s="58">
        <v>108514</v>
      </c>
      <c r="I3" s="105">
        <f>IF(G3=0,"",(G3-E3)/E3)</f>
        <v>0.0400038336208549</v>
      </c>
    </row>
    <row r="4" spans="1:73" s="3" customFormat="1" ht="15.75" thickBot="1">
      <c r="A4" s="29" t="s">
        <v>153</v>
      </c>
      <c r="B4" s="19"/>
      <c r="C4" s="58">
        <f>SUM(C3)</f>
        <v>94640</v>
      </c>
      <c r="D4" s="58">
        <f>SUM(D3)</f>
        <v>99372</v>
      </c>
      <c r="E4" s="58">
        <f>SUM(E3)</f>
        <v>104340</v>
      </c>
      <c r="F4" s="58">
        <f>SUM(F3)</f>
        <v>104340</v>
      </c>
      <c r="G4" s="58">
        <f>SUM(G3)</f>
        <v>108514</v>
      </c>
      <c r="H4" s="105"/>
      <c r="I4" s="105">
        <f aca="true" t="shared" si="0" ref="I4:I12">IF(G4=0,"",(G4-E4)/E4)</f>
        <v>0.0400038336208549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3:9" s="2" customFormat="1" ht="15">
      <c r="C5" s="60"/>
      <c r="D5" s="60"/>
      <c r="E5" s="60"/>
      <c r="F5" s="60"/>
      <c r="G5" s="60"/>
      <c r="I5" s="105"/>
    </row>
    <row r="6" spans="1:9" ht="15">
      <c r="A6" s="55" t="s">
        <v>1</v>
      </c>
      <c r="C6" s="7"/>
      <c r="D6" s="7"/>
      <c r="E6" s="7"/>
      <c r="F6" s="7"/>
      <c r="G6" s="7"/>
      <c r="H6" s="2"/>
      <c r="I6" s="105"/>
    </row>
    <row r="7" spans="1:9" ht="15">
      <c r="A7" s="19" t="s">
        <v>356</v>
      </c>
      <c r="B7" s="19" t="s">
        <v>280</v>
      </c>
      <c r="C7" s="58">
        <v>39810</v>
      </c>
      <c r="D7" s="58">
        <v>0</v>
      </c>
      <c r="E7" s="58">
        <v>0</v>
      </c>
      <c r="F7" s="58">
        <v>0</v>
      </c>
      <c r="G7" s="58">
        <v>0</v>
      </c>
      <c r="H7" s="2"/>
      <c r="I7" s="105">
        <f t="shared" si="0"/>
      </c>
    </row>
    <row r="8" spans="1:73" s="3" customFormat="1" ht="15.75" thickBot="1">
      <c r="A8" s="29" t="s">
        <v>154</v>
      </c>
      <c r="B8" s="19"/>
      <c r="C8" s="58">
        <f>SUM(C7)</f>
        <v>39810</v>
      </c>
      <c r="D8" s="58">
        <f>SUM(D7)</f>
        <v>0</v>
      </c>
      <c r="E8" s="58">
        <f>SUM(E7)</f>
        <v>0</v>
      </c>
      <c r="F8" s="58">
        <f>SUM(F7)</f>
        <v>0</v>
      </c>
      <c r="G8" s="58">
        <f>SUM(G7)</f>
        <v>0</v>
      </c>
      <c r="H8" s="2"/>
      <c r="I8" s="105">
        <f t="shared" si="0"/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3:9" ht="15">
      <c r="C9" s="7"/>
      <c r="D9" s="7"/>
      <c r="E9" s="7"/>
      <c r="F9" s="7"/>
      <c r="G9" s="7"/>
      <c r="H9" s="2"/>
      <c r="I9" s="105">
        <f t="shared" si="0"/>
      </c>
    </row>
    <row r="10" spans="1:73" s="3" customFormat="1" ht="15.75" thickBot="1">
      <c r="A10" s="19" t="s">
        <v>159</v>
      </c>
      <c r="B10" s="22" t="s">
        <v>163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2"/>
      <c r="I10" s="105">
        <f t="shared" si="0"/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3:9" ht="15">
      <c r="C11" s="7"/>
      <c r="D11" s="7"/>
      <c r="E11" s="7"/>
      <c r="F11" s="7"/>
      <c r="G11" s="7"/>
      <c r="H11" s="2"/>
      <c r="I11" s="105">
        <f t="shared" si="0"/>
      </c>
    </row>
    <row r="12" spans="1:73" s="3" customFormat="1" ht="15.75" thickBot="1">
      <c r="A12" s="19" t="s">
        <v>150</v>
      </c>
      <c r="B12" s="19" t="s">
        <v>169</v>
      </c>
      <c r="C12" s="58">
        <f>C3</f>
        <v>94640</v>
      </c>
      <c r="D12" s="58">
        <f>D4-D8-D10</f>
        <v>99372</v>
      </c>
      <c r="E12" s="58">
        <f>E4-E8-E10</f>
        <v>104340</v>
      </c>
      <c r="F12" s="58">
        <f>E3</f>
        <v>104340</v>
      </c>
      <c r="G12" s="58">
        <f>G4-G8-G10</f>
        <v>108514</v>
      </c>
      <c r="H12" s="105"/>
      <c r="I12" s="105">
        <f t="shared" si="0"/>
        <v>0.0400038336208549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3:8" ht="15">
      <c r="C13" s="7"/>
      <c r="D13" s="7"/>
      <c r="E13" s="7"/>
      <c r="F13" s="9" t="s">
        <v>159</v>
      </c>
      <c r="G13" s="7"/>
      <c r="H13" s="105"/>
    </row>
    <row r="14" spans="2:8" ht="15">
      <c r="B14" t="s">
        <v>164</v>
      </c>
      <c r="C14" s="62">
        <f>SUM(C8+C10+C12)</f>
        <v>134450</v>
      </c>
      <c r="D14" s="60">
        <f>SUM(D8+D10+D12)</f>
        <v>99372</v>
      </c>
      <c r="E14" s="60">
        <f>SUM(E8+E10+E12)</f>
        <v>104340</v>
      </c>
      <c r="F14" s="7">
        <f>SUM(F8+F10+F12)</f>
        <v>104340</v>
      </c>
      <c r="G14" s="60">
        <f>SUM(G8+G10+G12)</f>
        <v>108514</v>
      </c>
      <c r="H14" s="105"/>
    </row>
    <row r="15" spans="3:7" ht="15">
      <c r="C15" s="7"/>
      <c r="D15" s="7"/>
      <c r="E15" s="7"/>
      <c r="F15" s="7"/>
      <c r="G15" s="7"/>
    </row>
    <row r="16" spans="2:7" ht="15">
      <c r="B16" t="s">
        <v>167</v>
      </c>
      <c r="C16" s="7">
        <f>SUM(C14-C4)</f>
        <v>39810</v>
      </c>
      <c r="D16" s="7">
        <f>SUM(D14-D4)</f>
        <v>0</v>
      </c>
      <c r="E16" s="7">
        <f>SUM(E14-E4)</f>
        <v>0</v>
      </c>
      <c r="F16" s="7">
        <f>SUM(F14-F4)</f>
        <v>0</v>
      </c>
      <c r="G16" s="7">
        <f>SUM(G14-G4)</f>
        <v>0</v>
      </c>
    </row>
    <row r="18" spans="2:8" ht="15">
      <c r="B18" t="s">
        <v>170</v>
      </c>
      <c r="C18" s="5">
        <f>SUM(C8+C12)</f>
        <v>134450</v>
      </c>
      <c r="D18" s="5">
        <f>SUM(D8+D12)</f>
        <v>99372</v>
      </c>
      <c r="E18" s="5">
        <f>SUM(E8+E12)</f>
        <v>104340</v>
      </c>
      <c r="F18" s="5">
        <f>SUM(F8+F12)</f>
        <v>104340</v>
      </c>
      <c r="G18" s="5">
        <f>SUM(G8+G12)</f>
        <v>108514</v>
      </c>
      <c r="H18" s="105"/>
    </row>
    <row r="19" spans="3:7" ht="15">
      <c r="C19" s="5"/>
      <c r="D19" s="5"/>
      <c r="E19" s="5"/>
      <c r="F19" s="5"/>
      <c r="G19" s="5"/>
    </row>
    <row r="20" spans="2:7" ht="15">
      <c r="B20" t="s">
        <v>171</v>
      </c>
      <c r="C20" s="5">
        <f>SUM(-C4)</f>
        <v>-94640</v>
      </c>
      <c r="D20" s="5">
        <f>SUM(-D4)</f>
        <v>-99372</v>
      </c>
      <c r="E20" s="5">
        <f>SUM(-E4)</f>
        <v>-104340</v>
      </c>
      <c r="F20" s="5">
        <f>SUM(-F4)</f>
        <v>-104340</v>
      </c>
      <c r="G20" s="5">
        <f>SUM(-G4)</f>
        <v>-108514</v>
      </c>
    </row>
    <row r="21" ht="15">
      <c r="F21" s="5"/>
    </row>
    <row r="22" spans="2:7" ht="15">
      <c r="B22" t="s">
        <v>172</v>
      </c>
      <c r="C22" s="10">
        <f>SUM(C18:C20)</f>
        <v>39810</v>
      </c>
      <c r="D22" s="10">
        <f>SUM(D18:D20)</f>
        <v>0</v>
      </c>
      <c r="E22" s="10">
        <f>SUM(E18:E20)</f>
        <v>0</v>
      </c>
      <c r="F22" s="10">
        <f>SUM(F18:F20)</f>
        <v>0</v>
      </c>
      <c r="G22" s="10">
        <f>SUM(G18:G20)</f>
        <v>0</v>
      </c>
    </row>
    <row r="24" ht="15">
      <c r="B24" t="s">
        <v>179</v>
      </c>
    </row>
    <row r="26" ht="15">
      <c r="B26" t="s">
        <v>180</v>
      </c>
    </row>
    <row r="28" ht="15">
      <c r="B28" s="12"/>
    </row>
  </sheetData>
  <sheetProtection/>
  <printOptions/>
  <pageMargins left="0.5" right="0.5" top="0.75" bottom="0.5" header="0.3" footer="0"/>
  <pageSetup fitToHeight="1" fitToWidth="1" horizontalDpi="300" verticalDpi="300" orientation="landscape" scale="82" r:id="rId1"/>
  <headerFooter>
    <oddHeader>&amp;CTown of Alexander Fire Protection District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13.7109375" style="0" customWidth="1"/>
    <col min="2" max="2" width="57.7109375" style="0" customWidth="1"/>
    <col min="3" max="7" width="14.7109375" style="0" customWidth="1"/>
    <col min="8" max="8" width="2.7109375" style="0" customWidth="1"/>
    <col min="9" max="9" width="8.7109375" style="2" customWidth="1"/>
    <col min="10" max="16384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485</v>
      </c>
      <c r="G1" s="120">
        <v>2021</v>
      </c>
      <c r="H1" s="2"/>
      <c r="I1" s="117"/>
    </row>
    <row r="2" spans="1:8" ht="1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">
      <c r="A3" s="104" t="s">
        <v>446</v>
      </c>
      <c r="B3" s="104" t="s">
        <v>210</v>
      </c>
      <c r="C3" s="104"/>
      <c r="D3" s="104"/>
      <c r="E3" s="104"/>
      <c r="F3" s="104"/>
      <c r="G3" s="104">
        <v>0</v>
      </c>
      <c r="H3" s="2"/>
    </row>
    <row r="4" spans="1:8" ht="15">
      <c r="A4" s="126" t="s">
        <v>422</v>
      </c>
      <c r="B4" s="126" t="s">
        <v>297</v>
      </c>
      <c r="C4" s="44">
        <v>432700</v>
      </c>
      <c r="D4" s="44">
        <v>4940000</v>
      </c>
      <c r="E4" s="44">
        <v>4564799</v>
      </c>
      <c r="F4" s="44">
        <v>4748073</v>
      </c>
      <c r="G4" s="44">
        <v>0</v>
      </c>
      <c r="H4" s="2"/>
    </row>
    <row r="5" spans="1:7" ht="15">
      <c r="A5" s="104" t="s">
        <v>447</v>
      </c>
      <c r="B5" s="104" t="s">
        <v>448</v>
      </c>
      <c r="C5" s="44"/>
      <c r="D5" s="44"/>
      <c r="E5" s="44"/>
      <c r="F5" s="44"/>
      <c r="G5" s="44">
        <v>0</v>
      </c>
    </row>
    <row r="6" spans="1:9" s="28" customFormat="1" ht="16.5" customHeight="1">
      <c r="A6" s="104" t="s">
        <v>458</v>
      </c>
      <c r="B6" s="104" t="s">
        <v>459</v>
      </c>
      <c r="C6" s="44"/>
      <c r="D6" s="44"/>
      <c r="E6" s="44"/>
      <c r="F6" s="44"/>
      <c r="G6" s="44">
        <v>0</v>
      </c>
      <c r="H6" s="61"/>
      <c r="I6" s="105">
        <f>IF(G10=0,"",(G10-E10)/E10)</f>
      </c>
    </row>
    <row r="7" spans="1:8" ht="15">
      <c r="A7" s="104" t="s">
        <v>460</v>
      </c>
      <c r="B7" s="104" t="s">
        <v>351</v>
      </c>
      <c r="C7" s="44"/>
      <c r="D7" s="44"/>
      <c r="E7" s="44"/>
      <c r="F7" s="44"/>
      <c r="G7" s="44">
        <v>0</v>
      </c>
      <c r="H7" s="2"/>
    </row>
    <row r="8" spans="1:8" ht="15">
      <c r="A8" s="126" t="s">
        <v>428</v>
      </c>
      <c r="B8" s="104" t="s">
        <v>369</v>
      </c>
      <c r="C8" s="44">
        <v>243000</v>
      </c>
      <c r="D8" s="44"/>
      <c r="E8" s="44">
        <v>955000</v>
      </c>
      <c r="F8" s="44">
        <v>0</v>
      </c>
      <c r="G8" s="44">
        <v>2740000</v>
      </c>
      <c r="H8" s="2"/>
    </row>
    <row r="9" spans="1:7" ht="15">
      <c r="A9" s="126" t="s">
        <v>429</v>
      </c>
      <c r="B9" s="104" t="s">
        <v>370</v>
      </c>
      <c r="C9" s="44">
        <v>7300</v>
      </c>
      <c r="D9" s="44"/>
      <c r="E9" s="44">
        <v>16183</v>
      </c>
      <c r="F9" s="44">
        <v>0</v>
      </c>
      <c r="G9" s="44">
        <v>48098</v>
      </c>
    </row>
    <row r="10" spans="1:7" ht="15">
      <c r="A10" s="104" t="s">
        <v>423</v>
      </c>
      <c r="B10" s="104" t="s">
        <v>387</v>
      </c>
      <c r="C10" s="127">
        <v>0</v>
      </c>
      <c r="D10" s="127">
        <v>0</v>
      </c>
      <c r="E10" s="127">
        <v>0</v>
      </c>
      <c r="F10" s="44">
        <v>0</v>
      </c>
      <c r="G10" s="127">
        <v>0</v>
      </c>
    </row>
    <row r="11" spans="1:7" ht="15">
      <c r="A11" s="128" t="s">
        <v>153</v>
      </c>
      <c r="B11" s="126"/>
      <c r="C11" s="44">
        <f>SUM(C4:C10)</f>
        <v>683000</v>
      </c>
      <c r="D11" s="44">
        <f>SUM(D4:D10)</f>
        <v>4940000</v>
      </c>
      <c r="E11" s="44">
        <f>SUM(E4:E10)</f>
        <v>5535982</v>
      </c>
      <c r="F11" s="44">
        <f>SUM(F4:F10)</f>
        <v>4748073</v>
      </c>
      <c r="G11" s="44">
        <f>SUM(G2:G10)</f>
        <v>2788098</v>
      </c>
    </row>
    <row r="12" spans="1:7" ht="15">
      <c r="A12" s="130" t="s">
        <v>1</v>
      </c>
      <c r="B12" s="131"/>
      <c r="C12" s="37"/>
      <c r="D12" s="37"/>
      <c r="E12" s="37"/>
      <c r="F12" s="37"/>
      <c r="G12" s="37"/>
    </row>
    <row r="13" spans="1:8" ht="15">
      <c r="A13" s="130" t="s">
        <v>449</v>
      </c>
      <c r="B13" s="153" t="s">
        <v>448</v>
      </c>
      <c r="C13" s="37"/>
      <c r="D13" s="37"/>
      <c r="E13" s="37"/>
      <c r="F13" s="37"/>
      <c r="G13" s="37">
        <v>0</v>
      </c>
      <c r="H13" s="2"/>
    </row>
    <row r="14" spans="1:8" ht="15">
      <c r="A14" s="126" t="s">
        <v>430</v>
      </c>
      <c r="B14" s="126" t="s">
        <v>66</v>
      </c>
      <c r="C14" s="44">
        <v>0</v>
      </c>
      <c r="D14" s="44"/>
      <c r="E14" s="44"/>
      <c r="F14" s="44">
        <v>0</v>
      </c>
      <c r="G14" s="44">
        <v>100</v>
      </c>
      <c r="H14" s="2"/>
    </row>
    <row r="15" spans="1:8" ht="15">
      <c r="A15" s="126" t="s">
        <v>431</v>
      </c>
      <c r="B15" s="126" t="s">
        <v>368</v>
      </c>
      <c r="C15" s="44">
        <v>197000</v>
      </c>
      <c r="D15" s="44">
        <v>2200000</v>
      </c>
      <c r="E15" s="44">
        <v>2200000</v>
      </c>
      <c r="F15" s="44">
        <v>0</v>
      </c>
      <c r="G15" s="44">
        <v>48098</v>
      </c>
      <c r="H15" s="2"/>
    </row>
    <row r="16" spans="1:8" ht="15">
      <c r="A16" s="126" t="s">
        <v>432</v>
      </c>
      <c r="B16" s="126" t="s">
        <v>371</v>
      </c>
      <c r="C16" s="44">
        <v>243000</v>
      </c>
      <c r="D16" s="44"/>
      <c r="E16" s="44">
        <v>0</v>
      </c>
      <c r="F16" s="44"/>
      <c r="G16" s="44">
        <v>2740000</v>
      </c>
      <c r="H16" s="2"/>
    </row>
    <row r="17" spans="1:8" ht="15">
      <c r="A17" s="126" t="s">
        <v>433</v>
      </c>
      <c r="B17" s="126" t="s">
        <v>367</v>
      </c>
      <c r="C17" s="44">
        <v>243000</v>
      </c>
      <c r="D17" s="44">
        <v>2740000</v>
      </c>
      <c r="E17" s="44">
        <v>2740000</v>
      </c>
      <c r="F17" s="44">
        <v>1745000</v>
      </c>
      <c r="G17" s="44">
        <v>0</v>
      </c>
      <c r="H17" s="2"/>
    </row>
    <row r="18" spans="1:8" ht="15">
      <c r="A18" s="104" t="s">
        <v>434</v>
      </c>
      <c r="B18" s="104" t="s">
        <v>411</v>
      </c>
      <c r="C18" s="44"/>
      <c r="D18" s="44"/>
      <c r="E18" s="44">
        <v>0</v>
      </c>
      <c r="F18" s="44"/>
      <c r="G18" s="44">
        <v>0</v>
      </c>
      <c r="H18" s="2"/>
    </row>
    <row r="19" spans="1:8" ht="15">
      <c r="A19" s="128" t="s">
        <v>154</v>
      </c>
      <c r="B19" s="126"/>
      <c r="C19" s="44">
        <f>SUM(C15:C18)</f>
        <v>683000</v>
      </c>
      <c r="D19" s="44">
        <f>SUM(D15:D18)</f>
        <v>4940000</v>
      </c>
      <c r="E19" s="44">
        <f>SUM(E14:E18)</f>
        <v>4940000</v>
      </c>
      <c r="F19" s="44">
        <f>SUM(F15:F18)</f>
        <v>1745000</v>
      </c>
      <c r="G19" s="44">
        <f>SUM(G13:G18)</f>
        <v>2788198</v>
      </c>
      <c r="H19" s="2"/>
    </row>
    <row r="20" spans="1:8" ht="15">
      <c r="A20" s="131"/>
      <c r="B20" s="131"/>
      <c r="C20" s="37"/>
      <c r="D20" s="37"/>
      <c r="E20" s="37"/>
      <c r="F20" s="37"/>
      <c r="G20" s="37"/>
      <c r="H20" s="2"/>
    </row>
    <row r="21" spans="1:7" ht="15">
      <c r="A21" s="126" t="s">
        <v>159</v>
      </c>
      <c r="B21" s="132" t="s">
        <v>163</v>
      </c>
      <c r="C21" s="44">
        <v>0</v>
      </c>
      <c r="D21" s="44">
        <v>0</v>
      </c>
      <c r="E21" s="44"/>
      <c r="F21" s="44">
        <v>0</v>
      </c>
      <c r="G21" s="44"/>
    </row>
    <row r="22" spans="1:7" ht="15">
      <c r="A22" s="131"/>
      <c r="B22" s="131"/>
      <c r="C22" s="131"/>
      <c r="D22" s="131"/>
      <c r="E22" s="131"/>
      <c r="F22" s="131"/>
      <c r="G22" s="131"/>
    </row>
    <row r="23" spans="1:7" ht="15.75" thickBot="1">
      <c r="A23" s="133"/>
      <c r="B23" s="133" t="s">
        <v>169</v>
      </c>
      <c r="C23" s="134">
        <f>C11-C19-C21</f>
        <v>0</v>
      </c>
      <c r="D23" s="134">
        <f>D11-D19-D21</f>
        <v>0</v>
      </c>
      <c r="E23" s="141">
        <f>E11-E19-E21</f>
        <v>595982</v>
      </c>
      <c r="F23" s="134"/>
      <c r="G23" s="141">
        <f>G11-G19-G21</f>
        <v>-100</v>
      </c>
    </row>
    <row r="24" spans="1:7" ht="15">
      <c r="A24" s="131"/>
      <c r="B24" s="131"/>
      <c r="C24" s="131"/>
      <c r="D24" s="131"/>
      <c r="E24" s="131"/>
      <c r="F24" s="131"/>
      <c r="G24" s="131"/>
    </row>
    <row r="25" spans="1:7" ht="15">
      <c r="A25" s="114"/>
      <c r="B25" s="114"/>
      <c r="C25" s="150"/>
      <c r="D25" s="150"/>
      <c r="E25" s="150"/>
      <c r="F25" s="150"/>
      <c r="G25" s="150"/>
    </row>
    <row r="26" spans="1:7" ht="15">
      <c r="A26" s="131"/>
      <c r="B26" s="131"/>
      <c r="C26" s="37"/>
      <c r="D26" s="37"/>
      <c r="E26" s="37"/>
      <c r="F26" s="37"/>
      <c r="G26" s="37"/>
    </row>
    <row r="27" spans="1:7" ht="15">
      <c r="A27" s="131"/>
      <c r="B27" s="131"/>
      <c r="C27" s="131"/>
      <c r="D27" s="131"/>
      <c r="E27" s="131"/>
      <c r="F27" s="37"/>
      <c r="G27" s="131"/>
    </row>
    <row r="28" spans="1:7" ht="15">
      <c r="A28" s="131"/>
      <c r="B28" s="131"/>
      <c r="C28" s="37"/>
      <c r="D28" s="37"/>
      <c r="E28" s="37"/>
      <c r="F28" s="37"/>
      <c r="G28" s="37"/>
    </row>
    <row r="29" spans="1:7" ht="15">
      <c r="A29" s="131"/>
      <c r="B29" s="131"/>
      <c r="C29" s="131"/>
      <c r="D29" s="131"/>
      <c r="E29" s="131"/>
      <c r="F29" s="131"/>
      <c r="G29" s="131"/>
    </row>
    <row r="30" spans="1:7" ht="15">
      <c r="A30" s="131"/>
      <c r="B30" s="131"/>
      <c r="C30" s="135"/>
      <c r="D30" s="135"/>
      <c r="E30" s="135"/>
      <c r="F30" s="135"/>
      <c r="G30" s="135"/>
    </row>
    <row r="31" spans="1:7" ht="15">
      <c r="A31" s="131"/>
      <c r="B31" s="131"/>
      <c r="C31" s="131"/>
      <c r="D31" s="131"/>
      <c r="E31" s="131"/>
      <c r="F31" s="135"/>
      <c r="G31" s="131"/>
    </row>
    <row r="32" spans="1:7" ht="15">
      <c r="A32" s="131"/>
      <c r="B32" s="131"/>
      <c r="C32" s="135"/>
      <c r="D32" s="135"/>
      <c r="E32" s="135"/>
      <c r="F32" s="135"/>
      <c r="G32" s="135"/>
    </row>
    <row r="33" spans="1:7" ht="15">
      <c r="A33" s="131"/>
      <c r="B33" s="131"/>
      <c r="C33" s="131"/>
      <c r="D33" s="131"/>
      <c r="E33" s="131"/>
      <c r="F33" s="135"/>
      <c r="G33" s="131"/>
    </row>
    <row r="34" spans="1:7" ht="15">
      <c r="A34" s="131"/>
      <c r="B34" s="131"/>
      <c r="C34" s="136"/>
      <c r="D34" s="136"/>
      <c r="E34" s="136"/>
      <c r="F34" s="136"/>
      <c r="G34" s="136"/>
    </row>
    <row r="35" spans="1:7" ht="15">
      <c r="A35" s="131"/>
      <c r="B35" s="131"/>
      <c r="C35" s="131"/>
      <c r="D35" s="131"/>
      <c r="E35" s="131"/>
      <c r="F35" s="131"/>
      <c r="G35" s="131"/>
    </row>
    <row r="36" spans="1:7" ht="15">
      <c r="A36" s="131"/>
      <c r="B36" s="131"/>
      <c r="C36" s="136"/>
      <c r="D36" s="136"/>
      <c r="E36" s="136"/>
      <c r="F36" s="136"/>
      <c r="G36" s="136"/>
    </row>
    <row r="37" spans="1:7" ht="15">
      <c r="A37" s="131"/>
      <c r="B37" s="131"/>
      <c r="C37" s="131"/>
      <c r="D37" s="131"/>
      <c r="E37" s="131"/>
      <c r="F37" s="131"/>
      <c r="G37" s="131"/>
    </row>
    <row r="38" spans="1:7" ht="15">
      <c r="A38" s="131"/>
      <c r="B38" s="131"/>
      <c r="C38" s="136"/>
      <c r="D38" s="136"/>
      <c r="E38" s="136"/>
      <c r="F38" s="136"/>
      <c r="G38" s="136"/>
    </row>
    <row r="40" ht="15">
      <c r="B40" s="12"/>
    </row>
  </sheetData>
  <sheetProtection/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&amp;CCAPITAL PROJECT: WATER DISTRICT #5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140625" style="0" customWidth="1"/>
    <col min="2" max="2" width="57.7109375" style="0" customWidth="1"/>
    <col min="3" max="7" width="14.7109375" style="0" customWidth="1"/>
    <col min="8" max="8" width="2.7109375" style="0" customWidth="1"/>
    <col min="9" max="9" width="8.7109375" style="2" customWidth="1"/>
    <col min="10" max="16384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485</v>
      </c>
      <c r="G1" s="120">
        <v>2021</v>
      </c>
      <c r="H1" s="2"/>
      <c r="I1" s="117"/>
    </row>
    <row r="2" spans="1:8" ht="1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">
      <c r="A3" s="126" t="s">
        <v>413</v>
      </c>
      <c r="B3" s="126" t="s">
        <v>297</v>
      </c>
      <c r="C3" s="44">
        <v>0</v>
      </c>
      <c r="D3" s="44">
        <v>4940000</v>
      </c>
      <c r="E3" s="44">
        <v>2700000</v>
      </c>
      <c r="F3" s="44">
        <v>0</v>
      </c>
      <c r="G3" s="44">
        <v>0</v>
      </c>
      <c r="H3" s="2"/>
    </row>
    <row r="4" spans="1:8" ht="15">
      <c r="A4" s="104" t="s">
        <v>461</v>
      </c>
      <c r="B4" s="104" t="s">
        <v>459</v>
      </c>
      <c r="C4" s="44"/>
      <c r="D4" s="44"/>
      <c r="E4" s="44"/>
      <c r="F4" s="44"/>
      <c r="G4" s="44">
        <v>30000</v>
      </c>
      <c r="H4" s="2"/>
    </row>
    <row r="5" spans="1:7" ht="15">
      <c r="A5" s="104" t="s">
        <v>462</v>
      </c>
      <c r="B5" s="104" t="s">
        <v>351</v>
      </c>
      <c r="C5" s="44"/>
      <c r="D5" s="44"/>
      <c r="E5" s="44"/>
      <c r="F5" s="44"/>
      <c r="G5" s="44">
        <v>39075</v>
      </c>
    </row>
    <row r="6" spans="1:9" s="28" customFormat="1" ht="16.5" customHeight="1">
      <c r="A6" s="126" t="s">
        <v>414</v>
      </c>
      <c r="B6" s="104" t="s">
        <v>369</v>
      </c>
      <c r="C6" s="44">
        <v>0</v>
      </c>
      <c r="D6" s="44"/>
      <c r="E6" s="44">
        <v>152000</v>
      </c>
      <c r="F6" s="44">
        <v>0</v>
      </c>
      <c r="G6" s="44">
        <v>2700000</v>
      </c>
      <c r="H6" s="61"/>
      <c r="I6" s="105">
        <f>IF(G8=0,"",(G8-E8)/E8)</f>
      </c>
    </row>
    <row r="7" spans="1:8" ht="15">
      <c r="A7" s="126" t="s">
        <v>415</v>
      </c>
      <c r="B7" s="104" t="s">
        <v>370</v>
      </c>
      <c r="C7" s="44">
        <v>0</v>
      </c>
      <c r="D7" s="44"/>
      <c r="E7" s="44">
        <v>6081</v>
      </c>
      <c r="F7" s="44">
        <v>0</v>
      </c>
      <c r="G7" s="44">
        <v>67043</v>
      </c>
      <c r="H7" s="2"/>
    </row>
    <row r="8" spans="1:8" ht="15">
      <c r="A8" s="104" t="s">
        <v>416</v>
      </c>
      <c r="B8" s="104" t="s">
        <v>387</v>
      </c>
      <c r="C8" s="44">
        <v>0</v>
      </c>
      <c r="D8" s="127">
        <v>0</v>
      </c>
      <c r="E8" s="127">
        <v>0</v>
      </c>
      <c r="F8" s="44">
        <v>0</v>
      </c>
      <c r="G8" s="127">
        <v>0</v>
      </c>
      <c r="H8" s="2"/>
    </row>
    <row r="9" spans="1:7" ht="15">
      <c r="A9" s="128" t="s">
        <v>153</v>
      </c>
      <c r="B9" s="129"/>
      <c r="C9" s="44">
        <f>SUM(C3:C8)</f>
        <v>0</v>
      </c>
      <c r="D9" s="44">
        <f>SUM(D3:D8)</f>
        <v>4940000</v>
      </c>
      <c r="E9" s="44">
        <f>SUM(E3:E8)</f>
        <v>2858081</v>
      </c>
      <c r="F9" s="44">
        <v>0</v>
      </c>
      <c r="G9" s="44">
        <f>SUM(G3:G8)</f>
        <v>2836118</v>
      </c>
    </row>
    <row r="10" spans="1:7" ht="15">
      <c r="A10" s="130" t="s">
        <v>1</v>
      </c>
      <c r="B10" s="131"/>
      <c r="C10" s="37"/>
      <c r="D10" s="37"/>
      <c r="E10" s="37"/>
      <c r="F10" s="37"/>
      <c r="G10" s="37"/>
    </row>
    <row r="11" spans="1:7" ht="15">
      <c r="A11" s="126" t="s">
        <v>421</v>
      </c>
      <c r="B11" s="126" t="s">
        <v>66</v>
      </c>
      <c r="C11" s="44">
        <v>0</v>
      </c>
      <c r="D11" s="44"/>
      <c r="E11" s="44">
        <v>0</v>
      </c>
      <c r="F11" s="44">
        <v>0</v>
      </c>
      <c r="G11" s="44">
        <v>0</v>
      </c>
    </row>
    <row r="12" spans="1:7" ht="15">
      <c r="A12" s="138" t="s">
        <v>417</v>
      </c>
      <c r="B12" s="126" t="s">
        <v>395</v>
      </c>
      <c r="C12" s="139">
        <v>0</v>
      </c>
      <c r="D12" s="139">
        <v>0</v>
      </c>
      <c r="E12" s="44">
        <v>158081</v>
      </c>
      <c r="F12" s="139">
        <v>0</v>
      </c>
      <c r="G12" s="44">
        <v>158081</v>
      </c>
    </row>
    <row r="13" spans="1:7" ht="15">
      <c r="A13" s="126" t="s">
        <v>418</v>
      </c>
      <c r="B13" s="126" t="s">
        <v>368</v>
      </c>
      <c r="C13" s="44">
        <v>0</v>
      </c>
      <c r="D13" s="44">
        <v>2200000</v>
      </c>
      <c r="E13" s="44">
        <v>0</v>
      </c>
      <c r="F13" s="44">
        <v>0</v>
      </c>
      <c r="G13" s="44">
        <v>67043</v>
      </c>
    </row>
    <row r="14" spans="1:8" ht="15">
      <c r="A14" s="126" t="s">
        <v>419</v>
      </c>
      <c r="B14" s="126" t="s">
        <v>371</v>
      </c>
      <c r="C14" s="44">
        <v>0</v>
      </c>
      <c r="D14" s="44">
        <v>2740000</v>
      </c>
      <c r="E14" s="44">
        <v>2700000</v>
      </c>
      <c r="F14" s="44">
        <v>0</v>
      </c>
      <c r="G14" s="44">
        <v>2670000</v>
      </c>
      <c r="H14" s="2"/>
    </row>
    <row r="15" spans="1:8" ht="15">
      <c r="A15" s="126" t="s">
        <v>420</v>
      </c>
      <c r="B15" s="126" t="s">
        <v>367</v>
      </c>
      <c r="C15" s="44">
        <v>0</v>
      </c>
      <c r="D15" s="44">
        <v>0</v>
      </c>
      <c r="E15" s="44">
        <v>0</v>
      </c>
      <c r="F15" s="44">
        <v>2700000</v>
      </c>
      <c r="G15" s="44">
        <v>0</v>
      </c>
      <c r="H15" s="2"/>
    </row>
    <row r="16" spans="1:8" ht="15">
      <c r="A16" s="128" t="s">
        <v>154</v>
      </c>
      <c r="B16" s="126"/>
      <c r="C16" s="44">
        <f>SUM(C12:C15)</f>
        <v>0</v>
      </c>
      <c r="D16" s="44">
        <f>SUM(D12:D15)</f>
        <v>4940000</v>
      </c>
      <c r="E16" s="44">
        <f>SUM(E11:E15)</f>
        <v>2858081</v>
      </c>
      <c r="F16" s="44">
        <f>SUM(F12:F15)</f>
        <v>2700000</v>
      </c>
      <c r="G16" s="44">
        <f>SUM(G11:G15)</f>
        <v>2895124</v>
      </c>
      <c r="H16" s="2"/>
    </row>
    <row r="17" spans="1:8" ht="15">
      <c r="A17" s="131"/>
      <c r="B17" s="131"/>
      <c r="C17" s="37"/>
      <c r="D17" s="37"/>
      <c r="E17" s="37"/>
      <c r="F17" s="37"/>
      <c r="G17" s="37"/>
      <c r="H17" s="2"/>
    </row>
    <row r="18" spans="1:8" ht="15">
      <c r="A18" s="126" t="s">
        <v>159</v>
      </c>
      <c r="B18" s="132" t="s">
        <v>163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2"/>
    </row>
    <row r="19" spans="1:8" ht="15">
      <c r="A19" s="131"/>
      <c r="B19" s="131"/>
      <c r="C19" s="131"/>
      <c r="D19" s="131"/>
      <c r="E19" s="131"/>
      <c r="F19" s="131"/>
      <c r="G19" s="131"/>
      <c r="H19" s="2"/>
    </row>
    <row r="20" spans="1:7" ht="15.75" thickBot="1">
      <c r="A20" s="133" t="s">
        <v>323</v>
      </c>
      <c r="B20" s="133" t="s">
        <v>169</v>
      </c>
      <c r="C20" s="134">
        <f>C9-C16-C18</f>
        <v>0</v>
      </c>
      <c r="D20" s="134">
        <f>D9-D16-D18</f>
        <v>0</v>
      </c>
      <c r="E20" s="141">
        <f>E9-E16-E18</f>
        <v>0</v>
      </c>
      <c r="F20" s="134">
        <v>0</v>
      </c>
      <c r="G20" s="141">
        <f>G9-G16-G18</f>
        <v>-59006</v>
      </c>
    </row>
    <row r="21" spans="1:7" ht="15">
      <c r="A21" s="131"/>
      <c r="B21" s="131"/>
      <c r="C21" s="131"/>
      <c r="D21" s="131"/>
      <c r="E21" s="131"/>
      <c r="F21" s="131"/>
      <c r="G21" s="131"/>
    </row>
  </sheetData>
  <sheetProtection/>
  <printOptions/>
  <pageMargins left="0.5" right="0.5" top="0.75" bottom="1" header="0.25" footer="0.5"/>
  <pageSetup fitToHeight="1" fitToWidth="1" horizontalDpi="600" verticalDpi="600" orientation="landscape" scale="81" r:id="rId1"/>
  <headerFooter alignWithMargins="0">
    <oddHeader>&amp;CCAPITAL PROJECT: PHASE 2, ADDITIONAL FACILITIES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3.7109375" style="0" customWidth="1"/>
    <col min="2" max="2" width="57.7109375" style="0" customWidth="1"/>
    <col min="3" max="7" width="14.7109375" style="0" customWidth="1"/>
    <col min="8" max="8" width="2.7109375" style="0" customWidth="1"/>
    <col min="9" max="9" width="8.7109375" style="2" customWidth="1"/>
    <col min="10" max="16384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485</v>
      </c>
      <c r="G1" s="120">
        <v>2021</v>
      </c>
      <c r="H1" s="2"/>
      <c r="I1" s="117"/>
    </row>
    <row r="2" spans="1:8" ht="1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">
      <c r="A3" s="104" t="s">
        <v>465</v>
      </c>
      <c r="B3" s="126" t="s">
        <v>297</v>
      </c>
      <c r="C3" s="44">
        <v>0</v>
      </c>
      <c r="D3" s="44">
        <v>0</v>
      </c>
      <c r="E3" s="44">
        <v>6270000</v>
      </c>
      <c r="F3" s="44">
        <v>6458</v>
      </c>
      <c r="G3" s="44">
        <v>6270000</v>
      </c>
      <c r="H3" s="2"/>
    </row>
    <row r="4" spans="1:8" ht="15">
      <c r="A4" s="104" t="s">
        <v>466</v>
      </c>
      <c r="B4" s="114" t="s">
        <v>369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2"/>
    </row>
    <row r="5" spans="1:7" ht="15">
      <c r="A5" s="104" t="s">
        <v>467</v>
      </c>
      <c r="B5" s="114" t="s">
        <v>370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</row>
    <row r="6" spans="1:9" s="28" customFormat="1" ht="16.5" customHeight="1">
      <c r="A6" s="104" t="s">
        <v>468</v>
      </c>
      <c r="B6" s="104" t="s">
        <v>387</v>
      </c>
      <c r="C6" s="127">
        <v>0</v>
      </c>
      <c r="D6" s="127">
        <v>0</v>
      </c>
      <c r="E6" s="127">
        <v>0</v>
      </c>
      <c r="F6" s="44">
        <v>0</v>
      </c>
      <c r="G6" s="127">
        <v>0</v>
      </c>
      <c r="H6" s="61"/>
      <c r="I6" s="105">
        <f>IF(G6=0,"",(G6-E6)/E6)</f>
      </c>
    </row>
    <row r="7" spans="1:8" ht="15">
      <c r="A7" s="128" t="s">
        <v>153</v>
      </c>
      <c r="B7" s="129"/>
      <c r="C7" s="44">
        <v>0</v>
      </c>
      <c r="D7" s="44">
        <v>0</v>
      </c>
      <c r="E7" s="44">
        <f>SUM(E3:E6)</f>
        <v>6270000</v>
      </c>
      <c r="F7" s="44">
        <f>SUM(F3:F6)</f>
        <v>6458</v>
      </c>
      <c r="G7" s="44">
        <f>SUM(G3:G6)</f>
        <v>6270000</v>
      </c>
      <c r="H7" s="2"/>
    </row>
    <row r="8" spans="1:8" ht="15">
      <c r="A8" s="130" t="s">
        <v>1</v>
      </c>
      <c r="B8" s="131"/>
      <c r="C8" s="37"/>
      <c r="D8" s="37"/>
      <c r="E8" s="37"/>
      <c r="F8" s="37"/>
      <c r="G8" s="37"/>
      <c r="H8" s="2"/>
    </row>
    <row r="9" spans="1:7" ht="15">
      <c r="A9" s="126" t="s">
        <v>425</v>
      </c>
      <c r="B9" s="126" t="s">
        <v>66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15">
      <c r="A10" s="126" t="s">
        <v>424</v>
      </c>
      <c r="B10" s="126" t="s">
        <v>368</v>
      </c>
      <c r="C10" s="44">
        <v>0</v>
      </c>
      <c r="D10" s="44">
        <v>0</v>
      </c>
      <c r="E10" s="44">
        <v>0</v>
      </c>
      <c r="F10" s="44">
        <v>0</v>
      </c>
      <c r="G10" s="44">
        <v>2700000</v>
      </c>
    </row>
    <row r="11" spans="1:8" ht="15">
      <c r="A11" s="104" t="s">
        <v>469</v>
      </c>
      <c r="B11" s="104" t="s">
        <v>412</v>
      </c>
      <c r="C11" s="44"/>
      <c r="D11" s="44"/>
      <c r="E11" s="44">
        <v>0</v>
      </c>
      <c r="F11" s="44">
        <v>0</v>
      </c>
      <c r="G11" s="44">
        <v>0</v>
      </c>
      <c r="H11" s="2"/>
    </row>
    <row r="12" spans="1:7" ht="15">
      <c r="A12" s="126" t="s">
        <v>426</v>
      </c>
      <c r="B12" s="126" t="s">
        <v>371</v>
      </c>
      <c r="C12" s="139"/>
      <c r="D12" s="139"/>
      <c r="E12" s="44">
        <v>0</v>
      </c>
      <c r="F12" s="44">
        <v>0</v>
      </c>
      <c r="G12" s="44">
        <v>0</v>
      </c>
    </row>
    <row r="13" spans="1:7" ht="15">
      <c r="A13" s="126" t="s">
        <v>427</v>
      </c>
      <c r="B13" s="126" t="s">
        <v>367</v>
      </c>
      <c r="C13" s="44">
        <v>0</v>
      </c>
      <c r="D13" s="44">
        <v>0</v>
      </c>
      <c r="E13" s="44">
        <v>0</v>
      </c>
      <c r="F13" s="44">
        <v>0</v>
      </c>
      <c r="G13" s="44">
        <v>3570000</v>
      </c>
    </row>
    <row r="14" spans="1:8" ht="15">
      <c r="A14" s="128" t="s">
        <v>154</v>
      </c>
      <c r="B14" s="126"/>
      <c r="C14" s="44">
        <f>SUM(C10:C13)</f>
        <v>0</v>
      </c>
      <c r="D14" s="44">
        <f>SUM(D10:D13)</f>
        <v>0</v>
      </c>
      <c r="E14" s="44">
        <f>SUM(E9:E13)</f>
        <v>0</v>
      </c>
      <c r="F14" s="44">
        <f>SUM(F10:F13)</f>
        <v>0</v>
      </c>
      <c r="G14" s="44">
        <f>SUM(G9:G13)</f>
        <v>6270000</v>
      </c>
      <c r="H14" s="2"/>
    </row>
    <row r="15" spans="1:8" ht="15">
      <c r="A15" s="131"/>
      <c r="B15" s="131"/>
      <c r="C15" s="37"/>
      <c r="D15" s="37"/>
      <c r="E15" s="37"/>
      <c r="F15" s="37"/>
      <c r="G15" s="37"/>
      <c r="H15" s="2"/>
    </row>
    <row r="16" spans="1:8" ht="15">
      <c r="A16" s="126" t="s">
        <v>159</v>
      </c>
      <c r="B16" s="132" t="s">
        <v>163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2"/>
    </row>
    <row r="17" spans="1:8" ht="15">
      <c r="A17" s="131"/>
      <c r="B17" s="131"/>
      <c r="C17" s="131"/>
      <c r="D17" s="131"/>
      <c r="E17" s="131"/>
      <c r="F17" s="131"/>
      <c r="G17" s="131"/>
      <c r="H17" s="2"/>
    </row>
    <row r="18" spans="1:8" ht="15.75" thickBot="1">
      <c r="A18" s="133"/>
      <c r="B18" s="133" t="s">
        <v>169</v>
      </c>
      <c r="C18" s="134">
        <f>C7-C14-C16</f>
        <v>0</v>
      </c>
      <c r="D18" s="134">
        <f>D7-D14-D16</f>
        <v>0</v>
      </c>
      <c r="E18" s="141">
        <f>E7-E14-E16</f>
        <v>6270000</v>
      </c>
      <c r="F18" s="134"/>
      <c r="G18" s="141">
        <f>G7-G14-G16</f>
        <v>0</v>
      </c>
      <c r="H18" s="2"/>
    </row>
    <row r="19" spans="1:8" ht="15">
      <c r="A19" s="131"/>
      <c r="B19" s="131"/>
      <c r="C19" s="131"/>
      <c r="D19" s="131"/>
      <c r="E19" s="131"/>
      <c r="F19" s="131"/>
      <c r="G19" s="131"/>
      <c r="H19" s="2"/>
    </row>
    <row r="20" spans="1:7" ht="15">
      <c r="A20" s="131"/>
      <c r="B20" s="131"/>
      <c r="C20" s="131"/>
      <c r="D20" s="131"/>
      <c r="E20" s="131"/>
      <c r="F20" s="131"/>
      <c r="G20" s="131"/>
    </row>
    <row r="21" spans="1:7" ht="15">
      <c r="A21" s="131"/>
      <c r="B21" s="131"/>
      <c r="C21" s="37"/>
      <c r="D21" s="37"/>
      <c r="E21" s="37"/>
      <c r="F21" s="37"/>
      <c r="G21" s="37"/>
    </row>
    <row r="22" spans="1:7" ht="15">
      <c r="A22" s="131"/>
      <c r="B22" s="131"/>
      <c r="C22" s="131"/>
      <c r="D22" s="131"/>
      <c r="E22" s="131"/>
      <c r="F22" s="37"/>
      <c r="G22" s="131"/>
    </row>
    <row r="23" spans="1:7" ht="15">
      <c r="A23" s="131"/>
      <c r="B23" s="131"/>
      <c r="C23" s="37"/>
      <c r="D23" s="37"/>
      <c r="E23" s="37"/>
      <c r="F23" s="37"/>
      <c r="G23" s="37"/>
    </row>
    <row r="24" spans="1:7" ht="15">
      <c r="A24" s="131"/>
      <c r="B24" s="131"/>
      <c r="C24" s="131"/>
      <c r="D24" s="131"/>
      <c r="E24" s="131"/>
      <c r="F24" s="131"/>
      <c r="G24" s="131"/>
    </row>
    <row r="25" spans="1:7" ht="15">
      <c r="A25" s="131"/>
      <c r="B25" s="131"/>
      <c r="C25" s="135"/>
      <c r="D25" s="135"/>
      <c r="E25" s="135"/>
      <c r="F25" s="135"/>
      <c r="G25" s="135"/>
    </row>
    <row r="26" spans="1:7" ht="15">
      <c r="A26" s="131"/>
      <c r="B26" s="131"/>
      <c r="C26" s="131"/>
      <c r="D26" s="131"/>
      <c r="E26" s="131"/>
      <c r="F26" s="135"/>
      <c r="G26" s="131"/>
    </row>
    <row r="27" spans="1:7" ht="15">
      <c r="A27" s="131"/>
      <c r="B27" s="131"/>
      <c r="C27" s="135"/>
      <c r="D27" s="135"/>
      <c r="E27" s="135"/>
      <c r="F27" s="135"/>
      <c r="G27" s="135"/>
    </row>
    <row r="28" spans="1:7" ht="15">
      <c r="A28" s="131"/>
      <c r="B28" s="131"/>
      <c r="C28" s="131"/>
      <c r="D28" s="131"/>
      <c r="E28" s="131"/>
      <c r="F28" s="135"/>
      <c r="G28" s="131"/>
    </row>
    <row r="29" spans="1:7" ht="15">
      <c r="A29" s="131"/>
      <c r="B29" s="131"/>
      <c r="C29" s="136"/>
      <c r="D29" s="136"/>
      <c r="E29" s="136"/>
      <c r="F29" s="136"/>
      <c r="G29" s="136"/>
    </row>
    <row r="30" spans="1:7" ht="15">
      <c r="A30" s="131"/>
      <c r="B30" s="131"/>
      <c r="C30" s="131"/>
      <c r="D30" s="131"/>
      <c r="E30" s="131"/>
      <c r="F30" s="131"/>
      <c r="G30" s="131"/>
    </row>
    <row r="31" spans="1:7" ht="15">
      <c r="A31" s="131"/>
      <c r="B31" s="131"/>
      <c r="C31" s="136"/>
      <c r="D31" s="136"/>
      <c r="E31" s="136"/>
      <c r="F31" s="136"/>
      <c r="G31" s="136"/>
    </row>
    <row r="32" spans="1:7" ht="15">
      <c r="A32" s="131"/>
      <c r="B32" s="131"/>
      <c r="C32" s="131"/>
      <c r="D32" s="131"/>
      <c r="E32" s="131"/>
      <c r="F32" s="131"/>
      <c r="G32" s="131"/>
    </row>
    <row r="33" spans="1:7" ht="15">
      <c r="A33" s="131"/>
      <c r="B33" s="131"/>
      <c r="C33" s="136"/>
      <c r="D33" s="136"/>
      <c r="E33" s="136"/>
      <c r="F33" s="136"/>
      <c r="G33" s="136"/>
    </row>
    <row r="35" ht="15">
      <c r="B35" s="12"/>
    </row>
  </sheetData>
  <sheetProtection/>
  <printOptions/>
  <pageMargins left="0.5" right="0.5" top="0.75" bottom="1" header="0.25" footer="0.5"/>
  <pageSetup fitToHeight="1" fitToWidth="1" horizontalDpi="600" verticalDpi="600" orientation="landscape" scale="82" r:id="rId1"/>
  <headerFooter alignWithMargins="0">
    <oddHeader>&amp;CCAPITAL PROJECT: WATER DISTRICT #6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8.00390625" style="0" customWidth="1"/>
    <col min="2" max="2" width="18.00390625" style="0" customWidth="1"/>
    <col min="3" max="3" width="12.00390625" style="0" customWidth="1"/>
    <col min="4" max="4" width="11.57421875" style="0" bestFit="1" customWidth="1"/>
  </cols>
  <sheetData>
    <row r="1" spans="1:4" ht="21" customHeight="1">
      <c r="A1" s="157" t="s">
        <v>340</v>
      </c>
      <c r="B1" s="176" t="s">
        <v>499</v>
      </c>
      <c r="C1" s="176" t="s">
        <v>500</v>
      </c>
      <c r="D1" s="176" t="s">
        <v>501</v>
      </c>
    </row>
    <row r="2" spans="1:4" ht="15">
      <c r="A2" s="158" t="s">
        <v>341</v>
      </c>
      <c r="B2" s="163">
        <v>9717</v>
      </c>
      <c r="C2" s="165">
        <v>9911</v>
      </c>
      <c r="D2" s="165">
        <v>10911</v>
      </c>
    </row>
    <row r="3" spans="1:4" ht="15">
      <c r="A3" s="158" t="s">
        <v>507</v>
      </c>
      <c r="B3" s="163">
        <v>987</v>
      </c>
      <c r="C3" s="165">
        <v>1007</v>
      </c>
      <c r="D3" s="165">
        <v>1028</v>
      </c>
    </row>
    <row r="4" spans="1:4" ht="15">
      <c r="A4" s="158" t="s">
        <v>486</v>
      </c>
      <c r="B4" s="163">
        <v>1008</v>
      </c>
      <c r="C4" s="165">
        <v>1028</v>
      </c>
      <c r="D4" s="165">
        <v>1028</v>
      </c>
    </row>
    <row r="5" spans="1:4" ht="15">
      <c r="A5" s="158"/>
      <c r="B5" s="163"/>
      <c r="C5" s="165"/>
      <c r="D5" s="165"/>
    </row>
    <row r="6" spans="1:4" ht="15">
      <c r="A6" s="158" t="s">
        <v>342</v>
      </c>
      <c r="B6" s="163">
        <v>28646</v>
      </c>
      <c r="C6" s="165">
        <v>29219</v>
      </c>
      <c r="D6" s="165">
        <v>29219</v>
      </c>
    </row>
    <row r="7" spans="1:4" ht="15">
      <c r="A7" s="158" t="s">
        <v>343</v>
      </c>
      <c r="B7" s="163">
        <v>3542</v>
      </c>
      <c r="C7" s="165">
        <v>3613</v>
      </c>
      <c r="D7" s="165">
        <v>3613</v>
      </c>
    </row>
    <row r="8" spans="1:4" ht="15">
      <c r="A8" s="158" t="s">
        <v>453</v>
      </c>
      <c r="B8" s="163">
        <v>658</v>
      </c>
      <c r="C8" s="165">
        <v>671</v>
      </c>
      <c r="D8" s="165">
        <v>671</v>
      </c>
    </row>
    <row r="9" spans="1:4" ht="15.75" thickBot="1">
      <c r="A9" s="172" t="s">
        <v>457</v>
      </c>
      <c r="B9" s="173">
        <v>1009</v>
      </c>
      <c r="C9" s="168">
        <v>1029</v>
      </c>
      <c r="D9" s="168">
        <v>1029</v>
      </c>
    </row>
    <row r="10" spans="1:4" ht="15">
      <c r="A10" s="171" t="s">
        <v>454</v>
      </c>
      <c r="B10" s="170">
        <f>SUM(B6:B9)</f>
        <v>33855</v>
      </c>
      <c r="C10" s="170">
        <f>SUM(C6:C9)</f>
        <v>34532</v>
      </c>
      <c r="D10" s="170">
        <f>SUM(D6:D9)</f>
        <v>34532</v>
      </c>
    </row>
    <row r="11" spans="1:4" ht="15">
      <c r="A11" s="158"/>
      <c r="B11" s="163"/>
      <c r="C11" s="163"/>
      <c r="D11" s="163"/>
    </row>
    <row r="12" spans="1:4" ht="15">
      <c r="A12" s="158" t="s">
        <v>487</v>
      </c>
      <c r="B12" s="163">
        <v>6000</v>
      </c>
      <c r="C12" s="163">
        <v>6500</v>
      </c>
      <c r="D12" s="163">
        <v>6630</v>
      </c>
    </row>
    <row r="13" spans="1:4" ht="15">
      <c r="A13" s="158" t="s">
        <v>455</v>
      </c>
      <c r="B13" s="163">
        <v>18024</v>
      </c>
      <c r="C13" s="165">
        <v>18384</v>
      </c>
      <c r="D13" s="165">
        <v>18752</v>
      </c>
    </row>
    <row r="14" spans="1:4" ht="15">
      <c r="A14" s="158" t="s">
        <v>488</v>
      </c>
      <c r="B14" s="163">
        <v>8466</v>
      </c>
      <c r="C14" s="165">
        <v>8625</v>
      </c>
      <c r="D14" s="165">
        <v>7720</v>
      </c>
    </row>
    <row r="15" spans="1:4" ht="15">
      <c r="A15" s="158" t="s">
        <v>456</v>
      </c>
      <c r="B15" s="163">
        <v>9940</v>
      </c>
      <c r="C15" s="165">
        <v>10136</v>
      </c>
      <c r="D15" s="165">
        <v>10136</v>
      </c>
    </row>
    <row r="16" spans="1:4" ht="15">
      <c r="A16" s="158" t="s">
        <v>491</v>
      </c>
      <c r="B16" s="163">
        <v>730</v>
      </c>
      <c r="C16" s="165">
        <v>745</v>
      </c>
      <c r="D16" s="165">
        <v>745</v>
      </c>
    </row>
    <row r="17" spans="1:4" ht="15">
      <c r="A17" s="158" t="s">
        <v>344</v>
      </c>
      <c r="B17" s="163">
        <v>59670</v>
      </c>
      <c r="C17" s="165">
        <v>60863</v>
      </c>
      <c r="D17" s="165">
        <v>62080</v>
      </c>
    </row>
    <row r="18" spans="1:4" ht="15">
      <c r="A18" s="159" t="s">
        <v>489</v>
      </c>
      <c r="B18" s="164">
        <v>1500</v>
      </c>
      <c r="C18" s="166">
        <v>1500</v>
      </c>
      <c r="D18" s="166">
        <v>1500</v>
      </c>
    </row>
    <row r="19" spans="1:4" ht="15">
      <c r="A19" s="159" t="s">
        <v>511</v>
      </c>
      <c r="B19" s="165">
        <v>4900</v>
      </c>
      <c r="C19" s="165">
        <v>5200</v>
      </c>
      <c r="D19" s="166">
        <v>5304</v>
      </c>
    </row>
    <row r="20" spans="1:4" ht="15">
      <c r="A20" s="159" t="s">
        <v>502</v>
      </c>
      <c r="B20" s="164">
        <v>224047</v>
      </c>
      <c r="C20" s="165">
        <v>229725</v>
      </c>
      <c r="D20" s="166">
        <v>236000</v>
      </c>
    </row>
    <row r="21" spans="1:4" ht="15">
      <c r="A21" s="159" t="s">
        <v>490</v>
      </c>
      <c r="B21" s="164">
        <v>18682</v>
      </c>
      <c r="C21" s="165">
        <v>19807</v>
      </c>
      <c r="D21" s="165">
        <v>18208</v>
      </c>
    </row>
    <row r="22" spans="1:4" ht="15">
      <c r="A22" s="159" t="s">
        <v>503</v>
      </c>
      <c r="B22" s="164">
        <v>2017</v>
      </c>
      <c r="C22" s="165">
        <v>1440</v>
      </c>
      <c r="D22" s="165">
        <v>1440</v>
      </c>
    </row>
    <row r="23" spans="1:4" ht="15">
      <c r="A23" s="159" t="s">
        <v>504</v>
      </c>
      <c r="B23" s="164">
        <v>792</v>
      </c>
      <c r="C23" s="165">
        <v>792</v>
      </c>
      <c r="D23" s="165">
        <v>792</v>
      </c>
    </row>
    <row r="24" spans="1:4" ht="15">
      <c r="A24" s="159" t="s">
        <v>506</v>
      </c>
      <c r="B24" s="165">
        <v>11000</v>
      </c>
      <c r="C24" s="165">
        <v>11000</v>
      </c>
      <c r="D24" s="165">
        <v>10815</v>
      </c>
    </row>
    <row r="25" spans="1:4" ht="15.75" thickBot="1">
      <c r="A25" s="161" t="s">
        <v>505</v>
      </c>
      <c r="B25" s="168">
        <v>4850</v>
      </c>
      <c r="C25" s="168">
        <v>4080</v>
      </c>
      <c r="D25" s="168">
        <v>4080</v>
      </c>
    </row>
    <row r="26" spans="1:4" ht="15">
      <c r="A26" s="162" t="s">
        <v>497</v>
      </c>
      <c r="B26" s="169">
        <f>SUM(B2:B4,B10,B12:B25)</f>
        <v>416185</v>
      </c>
      <c r="C26" s="169">
        <f>SUM(C2:C4,C10,C12:C25)</f>
        <v>425275</v>
      </c>
      <c r="D26" s="169">
        <f>SUM(D2:D4,D10,D12:D25)</f>
        <v>431701</v>
      </c>
    </row>
    <row r="27" spans="1:4" ht="15">
      <c r="A27" s="160"/>
      <c r="B27" s="167"/>
      <c r="C27" s="167"/>
      <c r="D27" s="167"/>
    </row>
    <row r="28" spans="1:4" ht="15">
      <c r="A28" s="159" t="s">
        <v>492</v>
      </c>
      <c r="B28" s="164">
        <v>51636</v>
      </c>
      <c r="C28" s="165">
        <v>51466</v>
      </c>
      <c r="D28" s="165">
        <v>53304</v>
      </c>
    </row>
    <row r="29" spans="1:4" ht="15">
      <c r="A29" s="159" t="s">
        <v>493</v>
      </c>
      <c r="B29" s="165">
        <v>42281</v>
      </c>
      <c r="C29" s="165">
        <v>40730</v>
      </c>
      <c r="D29" s="165">
        <v>25814</v>
      </c>
    </row>
    <row r="30" spans="1:4" ht="15">
      <c r="A30" s="159" t="s">
        <v>494</v>
      </c>
      <c r="B30" s="165">
        <v>8087</v>
      </c>
      <c r="C30" s="165">
        <v>8249</v>
      </c>
      <c r="D30" s="165">
        <v>58562</v>
      </c>
    </row>
    <row r="31" spans="1:4" ht="15.75" thickBot="1">
      <c r="A31" s="161" t="s">
        <v>495</v>
      </c>
      <c r="B31" s="168">
        <v>90376</v>
      </c>
      <c r="C31" s="168">
        <v>96673</v>
      </c>
      <c r="D31" s="168">
        <v>44510</v>
      </c>
    </row>
    <row r="32" spans="1:4" ht="15">
      <c r="A32" s="162" t="s">
        <v>496</v>
      </c>
      <c r="B32" s="169">
        <f>SUM(B28:B31)</f>
        <v>192380</v>
      </c>
      <c r="C32" s="169">
        <f>SUM(C28:C31)</f>
        <v>197118</v>
      </c>
      <c r="D32" s="169">
        <f>SUM(D28:D31)</f>
        <v>182190</v>
      </c>
    </row>
    <row r="33" spans="1:4" ht="15.75" thickBot="1">
      <c r="A33" s="174"/>
      <c r="B33" s="175"/>
      <c r="C33" s="175"/>
      <c r="D33" s="175"/>
    </row>
    <row r="34" spans="1:4" ht="15.75" thickTop="1">
      <c r="A34" s="162" t="s">
        <v>498</v>
      </c>
      <c r="B34" s="169">
        <f>B26+B32</f>
        <v>608565</v>
      </c>
      <c r="C34" s="169">
        <f>C26+C32</f>
        <v>622393</v>
      </c>
      <c r="D34" s="169">
        <f>D26+D32</f>
        <v>613891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B10: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3">
      <selection activeCell="L13" sqref="L13"/>
    </sheetView>
  </sheetViews>
  <sheetFormatPr defaultColWidth="9.140625" defaultRowHeight="15"/>
  <cols>
    <col min="1" max="1" width="40.7109375" style="77" customWidth="1"/>
    <col min="2" max="2" width="23.7109375" style="77" customWidth="1"/>
    <col min="3" max="3" width="17.140625" style="77" bestFit="1" customWidth="1"/>
    <col min="4" max="5" width="14.8515625" style="77" customWidth="1"/>
    <col min="6" max="6" width="20.7109375" style="77" customWidth="1"/>
    <col min="7" max="7" width="16.28125" style="77" customWidth="1"/>
    <col min="8" max="8" width="14.8515625" style="77" customWidth="1"/>
    <col min="9" max="9" width="14.7109375" style="77" customWidth="1"/>
    <col min="10" max="12" width="9.140625" style="77" customWidth="1"/>
    <col min="13" max="13" width="15.57421875" style="77" bestFit="1" customWidth="1"/>
    <col min="14" max="14" width="9.421875" style="77" bestFit="1" customWidth="1"/>
    <col min="15" max="16384" width="9.140625" style="77" customWidth="1"/>
  </cols>
  <sheetData>
    <row r="1" spans="1:9" s="76" customFormat="1" ht="15.75" customHeight="1">
      <c r="A1" s="180" t="s">
        <v>202</v>
      </c>
      <c r="B1" s="181"/>
      <c r="C1" s="181"/>
      <c r="D1" s="181"/>
      <c r="E1" s="181"/>
      <c r="F1" s="181"/>
      <c r="G1" s="181"/>
      <c r="H1" s="181"/>
      <c r="I1" s="181"/>
    </row>
    <row r="2" spans="1:9" s="76" customFormat="1" ht="15.75" customHeight="1">
      <c r="A2" s="180" t="s">
        <v>438</v>
      </c>
      <c r="B2" s="181"/>
      <c r="C2" s="181"/>
      <c r="D2" s="181"/>
      <c r="E2" s="181"/>
      <c r="F2" s="181"/>
      <c r="G2" s="181"/>
      <c r="H2" s="181"/>
      <c r="I2" s="181"/>
    </row>
    <row r="3" ht="15.75" customHeight="1"/>
    <row r="4" spans="6:9" ht="18">
      <c r="F4" s="88"/>
      <c r="G4" s="94">
        <v>2021</v>
      </c>
      <c r="H4" s="94">
        <v>2020</v>
      </c>
      <c r="I4" s="94">
        <v>2021</v>
      </c>
    </row>
    <row r="5" spans="1:9" s="80" customFormat="1" ht="48" customHeight="1">
      <c r="A5" s="91" t="s">
        <v>354</v>
      </c>
      <c r="B5" s="91" t="s">
        <v>0</v>
      </c>
      <c r="C5" s="91" t="s">
        <v>308</v>
      </c>
      <c r="D5" s="91" t="s">
        <v>309</v>
      </c>
      <c r="E5" s="91" t="s">
        <v>310</v>
      </c>
      <c r="F5" s="92" t="s">
        <v>311</v>
      </c>
      <c r="G5" s="91" t="s">
        <v>312</v>
      </c>
      <c r="H5" s="91" t="s">
        <v>312</v>
      </c>
      <c r="I5" s="91" t="s">
        <v>313</v>
      </c>
    </row>
    <row r="6" ht="15.75" customHeight="1">
      <c r="F6" s="88"/>
    </row>
    <row r="7" spans="1:11" ht="21.75" customHeight="1">
      <c r="A7" s="99" t="s">
        <v>2</v>
      </c>
      <c r="B7" s="156">
        <f>A!G75</f>
        <v>683811</v>
      </c>
      <c r="C7" s="156">
        <f>A!G93</f>
        <v>474019</v>
      </c>
      <c r="D7" s="156">
        <v>43000</v>
      </c>
      <c r="E7" s="178">
        <f>SUM(B7-C7-D7)</f>
        <v>166792</v>
      </c>
      <c r="F7" s="87">
        <v>127922861</v>
      </c>
      <c r="G7" s="83">
        <f>(E7/F7)*1000</f>
        <v>1.3038482621179024</v>
      </c>
      <c r="H7" s="83">
        <v>2.864236</v>
      </c>
      <c r="I7" s="84">
        <f>(G7-H7)/H7</f>
        <v>-0.5447832294133925</v>
      </c>
      <c r="K7" s="77" t="s">
        <v>159</v>
      </c>
    </row>
    <row r="8" spans="1:9" ht="21.75" customHeight="1">
      <c r="A8" s="99" t="s">
        <v>3</v>
      </c>
      <c r="B8" s="87">
        <f>B!G21</f>
        <v>86099</v>
      </c>
      <c r="C8" s="87">
        <f>B!G35</f>
        <v>49790</v>
      </c>
      <c r="D8" s="87">
        <v>36000</v>
      </c>
      <c r="E8" s="89">
        <f>SUM(B8-C8-D8)</f>
        <v>309</v>
      </c>
      <c r="F8" s="87">
        <v>102478774</v>
      </c>
      <c r="G8" s="83">
        <f>E8/F8*1000</f>
        <v>0.003015258554908161</v>
      </c>
      <c r="H8" s="83">
        <v>0.0466716</v>
      </c>
      <c r="I8" s="84">
        <f>(G8-H8)/H8</f>
        <v>-0.9353941464422012</v>
      </c>
    </row>
    <row r="9" spans="1:9" ht="21.75" customHeight="1">
      <c r="A9" s="99" t="s">
        <v>4</v>
      </c>
      <c r="B9" s="87">
        <f>'DA'!G22</f>
        <v>523566</v>
      </c>
      <c r="C9" s="156">
        <f>'DA'!G32</f>
        <v>490040</v>
      </c>
      <c r="D9" s="156">
        <v>0</v>
      </c>
      <c r="E9" s="178">
        <f>SUM(B9-C9-D9)</f>
        <v>33526</v>
      </c>
      <c r="F9" s="87">
        <f>F7</f>
        <v>127922861</v>
      </c>
      <c r="G9" s="83">
        <f>E9/F9*1000</f>
        <v>0.2620798169922106</v>
      </c>
      <c r="H9" s="83">
        <v>0.8553754757849737</v>
      </c>
      <c r="I9" s="84">
        <f>(G9-H9)/H9</f>
        <v>-0.6936084510118772</v>
      </c>
    </row>
    <row r="10" spans="1:9" ht="21.75" customHeight="1">
      <c r="A10" s="99" t="s">
        <v>5</v>
      </c>
      <c r="B10" s="87">
        <f>'DB'!G25</f>
        <v>629910</v>
      </c>
      <c r="C10" s="156">
        <f>'DB'!G37</f>
        <v>141630</v>
      </c>
      <c r="D10" s="156">
        <v>134200</v>
      </c>
      <c r="E10" s="178">
        <f>SUM(B10-C10-D10)</f>
        <v>354080</v>
      </c>
      <c r="F10" s="87">
        <f>F8</f>
        <v>102478774</v>
      </c>
      <c r="G10" s="83">
        <f>E10/F10*1000</f>
        <v>3.455154527902529</v>
      </c>
      <c r="H10" s="83">
        <v>0.45008279</v>
      </c>
      <c r="I10" s="84">
        <f>(G10-H10)/H10</f>
        <v>6.676708829285672</v>
      </c>
    </row>
    <row r="11" spans="2:9" s="81" customFormat="1" ht="12" customHeight="1">
      <c r="B11" s="90"/>
      <c r="C11" s="90"/>
      <c r="D11" s="90"/>
      <c r="E11" s="90"/>
      <c r="F11" s="88"/>
      <c r="I11" s="82"/>
    </row>
    <row r="12" spans="1:16" s="85" customFormat="1" ht="21.75" customHeight="1" thickBot="1">
      <c r="A12" s="96" t="s">
        <v>6</v>
      </c>
      <c r="B12" s="95">
        <f>SUM(B7:B11)</f>
        <v>1923386</v>
      </c>
      <c r="C12" s="95">
        <f>SUM(C7:C11)</f>
        <v>1155479</v>
      </c>
      <c r="D12" s="95">
        <f>SUM(D7:D11)</f>
        <v>213200</v>
      </c>
      <c r="E12" s="97">
        <f>SUM(E7:E11)</f>
        <v>554707</v>
      </c>
      <c r="F12" s="96"/>
      <c r="G12" s="96">
        <f>SUM(G7:G11)</f>
        <v>5.02409786556755</v>
      </c>
      <c r="H12" s="106">
        <f>SUM(H7:H11)</f>
        <v>4.216365865784973</v>
      </c>
      <c r="I12" s="98">
        <f>(G12-H12)/H12</f>
        <v>0.19157066191460578</v>
      </c>
      <c r="P12" s="155"/>
    </row>
    <row r="13" spans="6:9" ht="18.75" thickTop="1">
      <c r="F13" s="110"/>
      <c r="I13" s="78"/>
    </row>
    <row r="14" spans="6:9" ht="18">
      <c r="F14" s="88"/>
      <c r="I14" s="78" t="s">
        <v>159</v>
      </c>
    </row>
    <row r="15" spans="1:9" ht="21.75" customHeight="1">
      <c r="A15" s="79" t="s">
        <v>7</v>
      </c>
      <c r="F15" s="110"/>
      <c r="I15" s="78" t="s">
        <v>159</v>
      </c>
    </row>
    <row r="16" spans="6:9" ht="18.75" customHeight="1">
      <c r="F16" s="88"/>
      <c r="I16" s="78"/>
    </row>
    <row r="17" spans="1:9" ht="18.75" customHeight="1">
      <c r="A17" s="99" t="s">
        <v>315</v>
      </c>
      <c r="B17" s="87">
        <f>'WD #1- SW1'!G4</f>
        <v>4500</v>
      </c>
      <c r="C17" s="87">
        <f>'WD #1- SW1'!G12</f>
        <v>0</v>
      </c>
      <c r="D17" s="87">
        <f>'WD #1- SW1'!G14</f>
        <v>0</v>
      </c>
      <c r="E17" s="89">
        <f aca="true" t="shared" si="0" ref="E17:E23">SUM(B17-C17-D17)</f>
        <v>4500</v>
      </c>
      <c r="F17" s="87">
        <v>12801506</v>
      </c>
      <c r="G17" s="83">
        <f>E17/F17*1000</f>
        <v>0.3515211413407141</v>
      </c>
      <c r="H17" s="83">
        <v>0.36608899721145943</v>
      </c>
      <c r="I17" s="84">
        <f>(G17-H17)/H17</f>
        <v>-0.039793208705288345</v>
      </c>
    </row>
    <row r="18" spans="1:9" ht="18.75" customHeight="1">
      <c r="A18" s="99" t="s">
        <v>318</v>
      </c>
      <c r="B18" s="87">
        <f>'WD #2- SW2'!G8</f>
        <v>47733</v>
      </c>
      <c r="C18" s="87">
        <f>+'WD #2- SW2'!G15</f>
        <v>1109</v>
      </c>
      <c r="D18" s="87">
        <f>'WD #2- SW2'!G17</f>
        <v>1000</v>
      </c>
      <c r="E18" s="89">
        <f t="shared" si="0"/>
        <v>45624</v>
      </c>
      <c r="F18" s="83"/>
      <c r="G18" s="83"/>
      <c r="H18" s="83"/>
      <c r="I18" s="84"/>
    </row>
    <row r="19" spans="1:9" ht="18.75" customHeight="1">
      <c r="A19" s="99" t="s">
        <v>316</v>
      </c>
      <c r="B19" s="87">
        <f>'WD #3- SW#3'!G5</f>
        <v>3597</v>
      </c>
      <c r="C19" s="87">
        <f>'WD #3- SW#3'!G11</f>
        <v>6</v>
      </c>
      <c r="D19" s="87">
        <f>'WD #3- SW#3'!G13</f>
        <v>0</v>
      </c>
      <c r="E19" s="89">
        <f t="shared" si="0"/>
        <v>3591</v>
      </c>
      <c r="F19" s="111">
        <v>1033600</v>
      </c>
      <c r="G19" s="83">
        <f>E19/F19*1000</f>
        <v>3.474264705882353</v>
      </c>
      <c r="H19" s="83"/>
      <c r="I19" s="84"/>
    </row>
    <row r="20" spans="1:9" ht="18.75" customHeight="1">
      <c r="A20" s="99" t="s">
        <v>388</v>
      </c>
      <c r="B20" s="87">
        <f>'WD #4- SW4'!G9</f>
        <v>11212</v>
      </c>
      <c r="C20" s="87">
        <f>'WD #4- SW4'!G17</f>
        <v>251</v>
      </c>
      <c r="D20" s="87">
        <v>500</v>
      </c>
      <c r="E20" s="89">
        <f t="shared" si="0"/>
        <v>10461</v>
      </c>
      <c r="F20" s="111"/>
      <c r="G20" s="83"/>
      <c r="H20" s="83"/>
      <c r="I20" s="84"/>
    </row>
    <row r="21" spans="1:9" ht="18.75" customHeight="1">
      <c r="A21" s="99" t="s">
        <v>452</v>
      </c>
      <c r="B21" s="87">
        <f>'WD#5-SW5'!G11</f>
        <v>2815029</v>
      </c>
      <c r="C21" s="87">
        <f>'WD#5-SW5'!G20</f>
        <v>2815029</v>
      </c>
      <c r="D21" s="87">
        <f>'WD#5-SW5'!G22</f>
        <v>0</v>
      </c>
      <c r="E21" s="89">
        <f t="shared" si="0"/>
        <v>0</v>
      </c>
      <c r="F21" s="111"/>
      <c r="G21" s="83"/>
      <c r="H21" s="83"/>
      <c r="I21" s="84"/>
    </row>
    <row r="22" spans="1:9" ht="18.75" customHeight="1">
      <c r="A22" s="99" t="s">
        <v>464</v>
      </c>
      <c r="B22" s="87">
        <f>'Add Facilities'!G9</f>
        <v>2836118</v>
      </c>
      <c r="C22" s="87">
        <f>'Add Facilities'!G16</f>
        <v>2828081</v>
      </c>
      <c r="D22" s="87">
        <f>'Add Facilities'!G18</f>
        <v>8037</v>
      </c>
      <c r="E22" s="89">
        <f t="shared" si="0"/>
        <v>0</v>
      </c>
      <c r="F22" s="111"/>
      <c r="G22" s="83"/>
      <c r="H22" s="83"/>
      <c r="I22" s="84"/>
    </row>
    <row r="23" spans="1:9" s="85" customFormat="1" ht="18.75" customHeight="1">
      <c r="A23" s="99" t="s">
        <v>190</v>
      </c>
      <c r="B23" s="87">
        <f>'Fire Prot''n Dist'!G4</f>
        <v>108514</v>
      </c>
      <c r="C23" s="87">
        <f>'Fire Prot''n Dist'!G8</f>
        <v>0</v>
      </c>
      <c r="D23" s="87">
        <f>'Fire Prot''n Dist'!G10</f>
        <v>0</v>
      </c>
      <c r="E23" s="89">
        <f t="shared" si="0"/>
        <v>108514</v>
      </c>
      <c r="F23" s="87">
        <v>128723506</v>
      </c>
      <c r="G23" s="83">
        <f>E23/F23*1000</f>
        <v>0.8430006559951839</v>
      </c>
      <c r="H23" s="83">
        <v>0.968876185</v>
      </c>
      <c r="I23" s="84">
        <f>(G23-H23)/H23</f>
        <v>-0.12991910726427447</v>
      </c>
    </row>
    <row r="24" spans="1:6" ht="18">
      <c r="A24" s="76"/>
      <c r="F24" s="88"/>
    </row>
    <row r="25" spans="1:9" ht="18">
      <c r="A25" s="99" t="s">
        <v>158</v>
      </c>
      <c r="B25" s="100">
        <f>SUM(B12:B23)</f>
        <v>7750089</v>
      </c>
      <c r="C25" s="100">
        <f>SUM(C12:C23)</f>
        <v>6799955</v>
      </c>
      <c r="D25" s="100">
        <f>SUM(D12:D23)</f>
        <v>222737</v>
      </c>
      <c r="E25" s="101">
        <f>SUM(E12:E23)</f>
        <v>727397</v>
      </c>
      <c r="F25" s="102"/>
      <c r="G25" s="85"/>
      <c r="H25" s="85"/>
      <c r="I25" s="85"/>
    </row>
    <row r="26" ht="21.75" customHeight="1">
      <c r="F26" s="87"/>
    </row>
    <row r="27" ht="18.75" thickBot="1">
      <c r="F27" s="87"/>
    </row>
    <row r="28" spans="1:8" ht="18.75" thickBot="1">
      <c r="A28" s="85" t="s">
        <v>152</v>
      </c>
      <c r="E28" s="103">
        <v>697398</v>
      </c>
      <c r="F28" s="151"/>
      <c r="G28" s="152"/>
      <c r="H28" s="125"/>
    </row>
    <row r="29" spans="5:6" ht="18">
      <c r="E29" s="86"/>
      <c r="F29" s="88"/>
    </row>
    <row r="30" spans="4:8" ht="18">
      <c r="D30" s="93" t="s">
        <v>339</v>
      </c>
      <c r="E30" s="86">
        <f>E25-E28</f>
        <v>29999</v>
      </c>
      <c r="F30" s="88"/>
      <c r="G30" s="124"/>
      <c r="H30" s="125"/>
    </row>
    <row r="31" ht="18">
      <c r="F31" s="88"/>
    </row>
  </sheetData>
  <sheetProtection/>
  <mergeCells count="2">
    <mergeCell ref="A1:I1"/>
    <mergeCell ref="A2:I2"/>
  </mergeCells>
  <printOptions/>
  <pageMargins left="0.25" right="0.25" top="0.5" bottom="0.5" header="0" footer="0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zoomScalePageLayoutView="0" workbookViewId="0" topLeftCell="A29">
      <selection activeCell="M91" sqref="M91"/>
    </sheetView>
  </sheetViews>
  <sheetFormatPr defaultColWidth="9.140625" defaultRowHeight="15"/>
  <cols>
    <col min="1" max="1" width="12.7109375" style="0" customWidth="1"/>
    <col min="2" max="2" width="57.7109375" style="0" customWidth="1"/>
    <col min="3" max="7" width="14.7109375" style="5" customWidth="1"/>
    <col min="8" max="8" width="2.7109375" style="2" customWidth="1"/>
    <col min="9" max="9" width="8.7109375" style="107" customWidth="1"/>
    <col min="10" max="10" width="13.8515625" style="2" customWidth="1"/>
    <col min="11" max="11" width="13.7109375" style="2" customWidth="1"/>
    <col min="12" max="16384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I1" s="117" t="s">
        <v>372</v>
      </c>
    </row>
    <row r="2" spans="1:7" ht="16.5" customHeight="1">
      <c r="A2" s="27" t="s">
        <v>0</v>
      </c>
      <c r="B2" s="14"/>
      <c r="C2" s="15"/>
      <c r="D2" s="15"/>
      <c r="E2" s="15"/>
      <c r="F2" s="15"/>
      <c r="G2" s="15"/>
    </row>
    <row r="3" spans="1:9" ht="16.5" customHeight="1">
      <c r="A3" s="20" t="s">
        <v>9</v>
      </c>
      <c r="B3" s="20" t="s">
        <v>10</v>
      </c>
      <c r="C3" s="21">
        <v>9940</v>
      </c>
      <c r="D3" s="21">
        <v>9940</v>
      </c>
      <c r="E3" s="21">
        <v>10136</v>
      </c>
      <c r="F3" s="21">
        <v>7602</v>
      </c>
      <c r="G3" s="21">
        <v>10136</v>
      </c>
      <c r="I3" s="105">
        <f>IF(G3=0,"",(G3-E3)/E3)</f>
        <v>0</v>
      </c>
    </row>
    <row r="4" spans="1:9" ht="16.5" customHeight="1">
      <c r="A4" s="20" t="s">
        <v>11</v>
      </c>
      <c r="B4" s="20" t="s">
        <v>12</v>
      </c>
      <c r="C4" s="21">
        <v>800</v>
      </c>
      <c r="D4" s="21">
        <v>800</v>
      </c>
      <c r="E4" s="21">
        <v>800</v>
      </c>
      <c r="F4" s="21">
        <v>78</v>
      </c>
      <c r="G4" s="21">
        <v>800</v>
      </c>
      <c r="I4" s="105">
        <f aca="true" t="shared" si="0" ref="I4:I68">IF(G4=0,"",(G4-E4)/E4)</f>
        <v>0</v>
      </c>
    </row>
    <row r="5" spans="1:9" ht="16.5" customHeight="1">
      <c r="A5" s="20" t="s">
        <v>14</v>
      </c>
      <c r="B5" s="20" t="s">
        <v>15</v>
      </c>
      <c r="C5" s="21">
        <v>17672</v>
      </c>
      <c r="D5" s="21">
        <v>18024</v>
      </c>
      <c r="E5" s="21">
        <v>18384</v>
      </c>
      <c r="F5" s="21">
        <v>13788</v>
      </c>
      <c r="G5" s="21">
        <v>18752</v>
      </c>
      <c r="I5" s="105">
        <f t="shared" si="0"/>
        <v>0.020017406440382943</v>
      </c>
    </row>
    <row r="6" spans="1:9" ht="16.5" customHeight="1">
      <c r="A6" s="20" t="s">
        <v>203</v>
      </c>
      <c r="B6" s="20" t="s">
        <v>16</v>
      </c>
      <c r="C6" s="21">
        <v>8300</v>
      </c>
      <c r="D6" s="21">
        <v>8466</v>
      </c>
      <c r="E6" s="21">
        <v>8635</v>
      </c>
      <c r="F6" s="21">
        <v>6476</v>
      </c>
      <c r="G6" s="21">
        <v>7720</v>
      </c>
      <c r="I6" s="105">
        <f t="shared" si="0"/>
        <v>-0.10596409959467284</v>
      </c>
    </row>
    <row r="7" spans="1:9" ht="16.5" customHeight="1">
      <c r="A7" s="20" t="s">
        <v>17</v>
      </c>
      <c r="B7" s="20" t="s">
        <v>18</v>
      </c>
      <c r="C7" s="21">
        <v>350</v>
      </c>
      <c r="D7" s="21">
        <v>350</v>
      </c>
      <c r="E7" s="21">
        <v>350</v>
      </c>
      <c r="F7" s="21">
        <v>0</v>
      </c>
      <c r="G7" s="21">
        <v>400</v>
      </c>
      <c r="I7" s="105">
        <f t="shared" si="0"/>
        <v>0.14285714285714285</v>
      </c>
    </row>
    <row r="8" spans="1:9" ht="16.5" customHeight="1">
      <c r="A8" s="20" t="s">
        <v>20</v>
      </c>
      <c r="B8" s="20" t="s">
        <v>21</v>
      </c>
      <c r="C8" s="21">
        <v>3500</v>
      </c>
      <c r="D8" s="21">
        <v>3500</v>
      </c>
      <c r="E8" s="21">
        <v>3025</v>
      </c>
      <c r="F8" s="21">
        <v>1017</v>
      </c>
      <c r="G8" s="21">
        <v>3000</v>
      </c>
      <c r="I8" s="105">
        <f t="shared" si="0"/>
        <v>-0.008264462809917356</v>
      </c>
    </row>
    <row r="9" spans="1:9" ht="16.5" customHeight="1">
      <c r="A9" s="20" t="s">
        <v>204</v>
      </c>
      <c r="B9" s="20" t="s">
        <v>19</v>
      </c>
      <c r="C9" s="21">
        <v>3000</v>
      </c>
      <c r="D9" s="21">
        <v>3000</v>
      </c>
      <c r="E9" s="21">
        <v>3000</v>
      </c>
      <c r="F9" s="21">
        <v>0</v>
      </c>
      <c r="G9" s="21">
        <v>3000</v>
      </c>
      <c r="I9" s="105">
        <f t="shared" si="0"/>
        <v>0</v>
      </c>
    </row>
    <row r="10" spans="1:9" ht="16.5" customHeight="1">
      <c r="A10" s="20" t="s">
        <v>205</v>
      </c>
      <c r="B10" s="20" t="s">
        <v>206</v>
      </c>
      <c r="C10" s="21">
        <v>5018</v>
      </c>
      <c r="D10" s="21">
        <v>5018</v>
      </c>
      <c r="E10" s="21">
        <v>5124</v>
      </c>
      <c r="F10" s="21">
        <v>2755</v>
      </c>
      <c r="G10" s="21">
        <v>5218</v>
      </c>
      <c r="I10" s="105">
        <f t="shared" si="0"/>
        <v>0.01834504293520687</v>
      </c>
    </row>
    <row r="11" spans="1:9" ht="16.5" customHeight="1">
      <c r="A11" s="20" t="s">
        <v>22</v>
      </c>
      <c r="B11" s="20" t="s">
        <v>23</v>
      </c>
      <c r="C11" s="21">
        <v>9717</v>
      </c>
      <c r="D11" s="21">
        <v>9717</v>
      </c>
      <c r="E11" s="21">
        <v>9911</v>
      </c>
      <c r="F11" s="21">
        <v>7434</v>
      </c>
      <c r="G11" s="21">
        <v>10911</v>
      </c>
      <c r="I11" s="105">
        <f t="shared" si="0"/>
        <v>0.10089799212995662</v>
      </c>
    </row>
    <row r="12" spans="1:9" ht="16.5" customHeight="1">
      <c r="A12" s="20" t="s">
        <v>207</v>
      </c>
      <c r="B12" s="20" t="s">
        <v>208</v>
      </c>
      <c r="C12" s="21">
        <v>1008</v>
      </c>
      <c r="D12" s="21">
        <v>1008</v>
      </c>
      <c r="E12" s="21">
        <v>1028</v>
      </c>
      <c r="F12" s="21">
        <v>771</v>
      </c>
      <c r="G12" s="21">
        <v>1028</v>
      </c>
      <c r="I12" s="105">
        <f t="shared" si="0"/>
        <v>0</v>
      </c>
    </row>
    <row r="13" spans="1:9" ht="16.5" customHeight="1">
      <c r="A13" s="20" t="s">
        <v>24</v>
      </c>
      <c r="B13" s="20" t="s">
        <v>25</v>
      </c>
      <c r="C13" s="21">
        <v>400</v>
      </c>
      <c r="D13" s="21">
        <v>400</v>
      </c>
      <c r="E13" s="21">
        <v>400</v>
      </c>
      <c r="F13" s="21">
        <v>0</v>
      </c>
      <c r="G13" s="21">
        <v>400</v>
      </c>
      <c r="I13" s="105">
        <f t="shared" si="0"/>
        <v>0</v>
      </c>
    </row>
    <row r="14" spans="1:10" ht="16.5" customHeight="1">
      <c r="A14" s="20" t="s">
        <v>26</v>
      </c>
      <c r="B14" s="20" t="s">
        <v>27</v>
      </c>
      <c r="C14" s="21">
        <v>2600</v>
      </c>
      <c r="D14" s="21">
        <v>2600</v>
      </c>
      <c r="E14" s="21">
        <v>2600</v>
      </c>
      <c r="F14" s="21">
        <v>742</v>
      </c>
      <c r="G14" s="21">
        <v>2600</v>
      </c>
      <c r="I14" s="105">
        <f t="shared" si="0"/>
        <v>0</v>
      </c>
      <c r="J14" s="67"/>
    </row>
    <row r="15" spans="1:11" ht="16.5" customHeight="1">
      <c r="A15" s="104" t="s">
        <v>357</v>
      </c>
      <c r="B15" s="104" t="s">
        <v>358</v>
      </c>
      <c r="C15" s="21">
        <v>9500</v>
      </c>
      <c r="D15" s="21">
        <v>9500</v>
      </c>
      <c r="E15" s="21">
        <v>9500</v>
      </c>
      <c r="F15" s="21">
        <v>0</v>
      </c>
      <c r="G15" s="21">
        <v>10250</v>
      </c>
      <c r="I15" s="105">
        <f t="shared" si="0"/>
        <v>0.07894736842105263</v>
      </c>
      <c r="J15" s="68"/>
      <c r="K15" s="68"/>
    </row>
    <row r="16" spans="1:11" ht="16.5" customHeight="1">
      <c r="A16" s="20" t="s">
        <v>209</v>
      </c>
      <c r="B16" s="20" t="s">
        <v>210</v>
      </c>
      <c r="C16" s="21">
        <v>6500</v>
      </c>
      <c r="D16" s="21">
        <v>5000</v>
      </c>
      <c r="E16" s="21">
        <v>5350</v>
      </c>
      <c r="F16" s="21">
        <v>5350</v>
      </c>
      <c r="G16" s="21">
        <v>1000</v>
      </c>
      <c r="I16" s="105">
        <f t="shared" si="0"/>
        <v>-0.8130841121495327</v>
      </c>
      <c r="J16" s="68"/>
      <c r="K16" s="68"/>
    </row>
    <row r="17" spans="1:11" ht="16.5" customHeight="1">
      <c r="A17" s="20" t="s">
        <v>30</v>
      </c>
      <c r="B17" s="20" t="s">
        <v>31</v>
      </c>
      <c r="C17" s="21">
        <v>3472</v>
      </c>
      <c r="D17" s="21">
        <v>3542</v>
      </c>
      <c r="E17" s="21">
        <v>3613</v>
      </c>
      <c r="F17" s="21">
        <v>3060</v>
      </c>
      <c r="G17" s="21">
        <v>3613</v>
      </c>
      <c r="I17" s="105">
        <f t="shared" si="0"/>
        <v>0</v>
      </c>
      <c r="J17" s="67"/>
      <c r="K17" s="67"/>
    </row>
    <row r="18" spans="1:11" ht="16.5" customHeight="1">
      <c r="A18" s="20" t="s">
        <v>384</v>
      </c>
      <c r="B18" s="20" t="s">
        <v>385</v>
      </c>
      <c r="C18" s="21">
        <v>0</v>
      </c>
      <c r="D18" s="21">
        <v>75</v>
      </c>
      <c r="E18" s="21">
        <v>0</v>
      </c>
      <c r="F18" s="21">
        <v>0</v>
      </c>
      <c r="G18" s="21">
        <v>0</v>
      </c>
      <c r="I18" s="105">
        <f t="shared" si="0"/>
      </c>
      <c r="J18" s="67"/>
      <c r="K18" s="67"/>
    </row>
    <row r="19" spans="1:9" ht="16.5" customHeight="1">
      <c r="A19" s="20" t="s">
        <v>32</v>
      </c>
      <c r="B19" s="20" t="s">
        <v>33</v>
      </c>
      <c r="C19" s="21">
        <v>6225</v>
      </c>
      <c r="D19" s="21">
        <v>6275</v>
      </c>
      <c r="E19" s="21">
        <v>6575</v>
      </c>
      <c r="F19" s="21">
        <v>6352</v>
      </c>
      <c r="G19" s="21">
        <v>6500</v>
      </c>
      <c r="I19" s="105">
        <f t="shared" si="0"/>
        <v>-0.011406844106463879</v>
      </c>
    </row>
    <row r="20" spans="1:9" ht="16.5" customHeight="1">
      <c r="A20" s="20" t="s">
        <v>34</v>
      </c>
      <c r="B20" s="104" t="s">
        <v>355</v>
      </c>
      <c r="C20" s="21">
        <v>984</v>
      </c>
      <c r="D20" s="21">
        <v>987</v>
      </c>
      <c r="E20" s="21">
        <v>1007</v>
      </c>
      <c r="F20" s="21">
        <v>755</v>
      </c>
      <c r="G20" s="21">
        <v>1028</v>
      </c>
      <c r="I20" s="105">
        <f t="shared" si="0"/>
        <v>0.020854021847070508</v>
      </c>
    </row>
    <row r="21" spans="1:9" ht="16.5" customHeight="1">
      <c r="A21" s="20" t="s">
        <v>404</v>
      </c>
      <c r="B21" s="20" t="s">
        <v>211</v>
      </c>
      <c r="C21" s="21">
        <v>790</v>
      </c>
      <c r="D21" s="21">
        <v>792</v>
      </c>
      <c r="E21" s="21">
        <v>792</v>
      </c>
      <c r="F21" s="21">
        <v>594</v>
      </c>
      <c r="G21" s="21">
        <v>792</v>
      </c>
      <c r="I21" s="105">
        <f t="shared" si="0"/>
        <v>0</v>
      </c>
    </row>
    <row r="22" spans="1:9" ht="16.5" customHeight="1">
      <c r="A22" s="20" t="s">
        <v>35</v>
      </c>
      <c r="B22" s="20" t="s">
        <v>36</v>
      </c>
      <c r="C22" s="21">
        <v>100</v>
      </c>
      <c r="D22" s="21">
        <v>100</v>
      </c>
      <c r="E22" s="21">
        <v>100</v>
      </c>
      <c r="F22" s="21">
        <v>0</v>
      </c>
      <c r="G22" s="21">
        <v>100</v>
      </c>
      <c r="I22" s="105">
        <f t="shared" si="0"/>
        <v>0</v>
      </c>
    </row>
    <row r="23" spans="1:9" ht="16.5" customHeight="1">
      <c r="A23" s="20" t="s">
        <v>37</v>
      </c>
      <c r="B23" s="20" t="s">
        <v>38</v>
      </c>
      <c r="C23" s="21">
        <v>18204</v>
      </c>
      <c r="D23" s="21">
        <v>18682</v>
      </c>
      <c r="E23" s="21">
        <v>19807</v>
      </c>
      <c r="F23" s="21">
        <v>18281</v>
      </c>
      <c r="G23" s="21">
        <v>18208</v>
      </c>
      <c r="I23" s="105">
        <f t="shared" si="0"/>
        <v>-0.08072903518957944</v>
      </c>
    </row>
    <row r="24" spans="1:9" ht="16.5" customHeight="1">
      <c r="A24" s="20" t="s">
        <v>39</v>
      </c>
      <c r="B24" s="20" t="s">
        <v>40</v>
      </c>
      <c r="C24" s="21">
        <v>28085</v>
      </c>
      <c r="D24" s="21">
        <v>28646</v>
      </c>
      <c r="E24" s="21">
        <v>29219</v>
      </c>
      <c r="F24" s="21">
        <v>24724</v>
      </c>
      <c r="G24" s="21">
        <v>29219</v>
      </c>
      <c r="I24" s="105">
        <f t="shared" si="0"/>
        <v>0</v>
      </c>
    </row>
    <row r="25" spans="1:9" ht="16.5" customHeight="1">
      <c r="A25" s="20" t="s">
        <v>212</v>
      </c>
      <c r="B25" s="20" t="s">
        <v>41</v>
      </c>
      <c r="C25" s="21">
        <v>5980</v>
      </c>
      <c r="D25" s="21">
        <v>6000</v>
      </c>
      <c r="E25" s="21">
        <v>6500</v>
      </c>
      <c r="F25" s="21">
        <v>1928</v>
      </c>
      <c r="G25" s="21">
        <v>6630</v>
      </c>
      <c r="I25" s="105">
        <f t="shared" si="0"/>
        <v>0.02</v>
      </c>
    </row>
    <row r="26" spans="1:9" ht="16.5" customHeight="1">
      <c r="A26" s="20" t="s">
        <v>42</v>
      </c>
      <c r="B26" s="20" t="s">
        <v>43</v>
      </c>
      <c r="C26" s="21">
        <v>750</v>
      </c>
      <c r="D26" s="21">
        <v>750</v>
      </c>
      <c r="E26" s="21">
        <v>750</v>
      </c>
      <c r="F26" s="21">
        <v>0</v>
      </c>
      <c r="G26" s="21">
        <v>750</v>
      </c>
      <c r="I26" s="105">
        <f t="shared" si="0"/>
        <v>0</v>
      </c>
    </row>
    <row r="27" spans="1:10" ht="16.5" customHeight="1">
      <c r="A27" s="20" t="s">
        <v>44</v>
      </c>
      <c r="B27" s="20" t="s">
        <v>45</v>
      </c>
      <c r="C27" s="21">
        <v>3210</v>
      </c>
      <c r="D27" s="21">
        <v>3690</v>
      </c>
      <c r="E27" s="21">
        <v>3215</v>
      </c>
      <c r="F27" s="21">
        <v>2712</v>
      </c>
      <c r="G27" s="21">
        <v>3500</v>
      </c>
      <c r="I27" s="105">
        <f t="shared" si="0"/>
        <v>0.08864696734059098</v>
      </c>
      <c r="J27" s="65"/>
    </row>
    <row r="28" spans="1:10" ht="16.5" customHeight="1">
      <c r="A28" s="104" t="s">
        <v>450</v>
      </c>
      <c r="B28" s="104" t="s">
        <v>451</v>
      </c>
      <c r="C28" s="21"/>
      <c r="D28" s="21"/>
      <c r="E28" s="21"/>
      <c r="F28" s="21"/>
      <c r="G28" s="21">
        <v>2194</v>
      </c>
      <c r="I28" s="105" t="e">
        <f t="shared" si="0"/>
        <v>#DIV/0!</v>
      </c>
      <c r="J28" s="67"/>
    </row>
    <row r="29" spans="1:10" ht="16.5" customHeight="1">
      <c r="A29" s="20" t="s">
        <v>46</v>
      </c>
      <c r="B29" s="20" t="s">
        <v>47</v>
      </c>
      <c r="C29" s="21">
        <v>4000</v>
      </c>
      <c r="D29" s="21">
        <v>4000</v>
      </c>
      <c r="E29" s="21">
        <v>4000</v>
      </c>
      <c r="F29" s="21">
        <v>584</v>
      </c>
      <c r="G29" s="21">
        <v>4000</v>
      </c>
      <c r="I29" s="105">
        <f t="shared" si="0"/>
        <v>0</v>
      </c>
      <c r="J29" s="67"/>
    </row>
    <row r="30" spans="1:9" ht="16.5" customHeight="1">
      <c r="A30" s="20" t="s">
        <v>174</v>
      </c>
      <c r="B30" s="104" t="s">
        <v>360</v>
      </c>
      <c r="C30" s="21">
        <v>10000</v>
      </c>
      <c r="D30" s="21">
        <v>0</v>
      </c>
      <c r="E30" s="21">
        <v>0</v>
      </c>
      <c r="F30" s="21">
        <v>0</v>
      </c>
      <c r="G30" s="21">
        <v>0</v>
      </c>
      <c r="I30" s="105">
        <f t="shared" si="0"/>
      </c>
    </row>
    <row r="31" spans="1:9" ht="16.5" customHeight="1">
      <c r="A31" s="104" t="s">
        <v>359</v>
      </c>
      <c r="B31" s="104" t="s">
        <v>361</v>
      </c>
      <c r="C31" s="21">
        <v>65000</v>
      </c>
      <c r="D31" s="21">
        <v>65000</v>
      </c>
      <c r="E31" s="21">
        <v>0</v>
      </c>
      <c r="F31" s="21">
        <v>0</v>
      </c>
      <c r="G31" s="21">
        <v>0</v>
      </c>
      <c r="I31" s="105">
        <f t="shared" si="0"/>
      </c>
    </row>
    <row r="32" spans="1:9" ht="16.5" customHeight="1">
      <c r="A32" s="104" t="s">
        <v>373</v>
      </c>
      <c r="B32" s="104" t="s">
        <v>374</v>
      </c>
      <c r="C32" s="21">
        <v>65000</v>
      </c>
      <c r="D32" s="21">
        <v>65000</v>
      </c>
      <c r="E32" s="21">
        <v>0</v>
      </c>
      <c r="F32" s="21">
        <v>0</v>
      </c>
      <c r="G32" s="21">
        <v>0</v>
      </c>
      <c r="I32" s="105">
        <f t="shared" si="0"/>
      </c>
    </row>
    <row r="33" spans="1:10" ht="16.5" customHeight="1">
      <c r="A33" s="20" t="s">
        <v>213</v>
      </c>
      <c r="B33" s="20" t="s">
        <v>214</v>
      </c>
      <c r="C33" s="21">
        <v>645</v>
      </c>
      <c r="D33" s="21">
        <v>658</v>
      </c>
      <c r="E33" s="21">
        <v>671</v>
      </c>
      <c r="F33" s="21">
        <v>568</v>
      </c>
      <c r="G33" s="21">
        <v>671</v>
      </c>
      <c r="I33" s="105">
        <f t="shared" si="0"/>
        <v>0</v>
      </c>
      <c r="J33" s="65"/>
    </row>
    <row r="34" spans="1:9" ht="16.5" customHeight="1">
      <c r="A34" s="20" t="s">
        <v>215</v>
      </c>
      <c r="B34" s="20" t="s">
        <v>48</v>
      </c>
      <c r="C34" s="21">
        <v>2965</v>
      </c>
      <c r="D34" s="21">
        <v>1790</v>
      </c>
      <c r="E34" s="21">
        <v>2695</v>
      </c>
      <c r="F34" s="21">
        <v>2695</v>
      </c>
      <c r="G34" s="21">
        <v>2734</v>
      </c>
      <c r="I34" s="105">
        <f t="shared" si="0"/>
        <v>0.014471243042671614</v>
      </c>
    </row>
    <row r="35" spans="1:9" ht="16.5" customHeight="1">
      <c r="A35" s="20" t="s">
        <v>49</v>
      </c>
      <c r="B35" s="20" t="s">
        <v>50</v>
      </c>
      <c r="C35" s="21">
        <v>1500</v>
      </c>
      <c r="D35" s="21">
        <v>1500</v>
      </c>
      <c r="E35" s="21">
        <v>300</v>
      </c>
      <c r="F35" s="21">
        <v>581</v>
      </c>
      <c r="G35" s="21">
        <v>300</v>
      </c>
      <c r="I35" s="105">
        <f t="shared" si="0"/>
        <v>0</v>
      </c>
    </row>
    <row r="36" spans="1:9" ht="16.5" customHeight="1">
      <c r="A36" s="20" t="s">
        <v>299</v>
      </c>
      <c r="B36" s="20" t="s">
        <v>51</v>
      </c>
      <c r="C36" s="21">
        <v>300</v>
      </c>
      <c r="D36" s="21">
        <v>0</v>
      </c>
      <c r="E36" s="21">
        <v>1500</v>
      </c>
      <c r="F36" s="21">
        <v>441</v>
      </c>
      <c r="G36" s="21">
        <v>1500</v>
      </c>
      <c r="I36" s="105">
        <f t="shared" si="0"/>
        <v>0</v>
      </c>
    </row>
    <row r="37" spans="1:10" ht="16.5" customHeight="1">
      <c r="A37" s="20" t="s">
        <v>52</v>
      </c>
      <c r="B37" s="20" t="s">
        <v>53</v>
      </c>
      <c r="C37" s="21">
        <v>1000</v>
      </c>
      <c r="D37" s="21">
        <v>1000</v>
      </c>
      <c r="E37" s="21">
        <v>1000</v>
      </c>
      <c r="F37" s="21">
        <v>0</v>
      </c>
      <c r="G37" s="21">
        <v>1000</v>
      </c>
      <c r="I37" s="105">
        <f t="shared" si="0"/>
        <v>0</v>
      </c>
      <c r="J37" s="69"/>
    </row>
    <row r="38" spans="1:10" ht="16.5" customHeight="1">
      <c r="A38" s="20" t="s">
        <v>54</v>
      </c>
      <c r="B38" s="20" t="s">
        <v>55</v>
      </c>
      <c r="C38" s="21">
        <v>12800</v>
      </c>
      <c r="D38" s="21">
        <v>12800</v>
      </c>
      <c r="E38" s="21">
        <v>7500</v>
      </c>
      <c r="F38" s="21">
        <v>3477</v>
      </c>
      <c r="G38" s="21">
        <v>7500</v>
      </c>
      <c r="I38" s="105">
        <f t="shared" si="0"/>
        <v>0</v>
      </c>
      <c r="J38" s="69"/>
    </row>
    <row r="39" spans="1:10" ht="16.5" customHeight="1">
      <c r="A39" s="20" t="s">
        <v>56</v>
      </c>
      <c r="B39" s="20" t="s">
        <v>57</v>
      </c>
      <c r="C39" s="21">
        <v>0</v>
      </c>
      <c r="D39" s="21">
        <v>0</v>
      </c>
      <c r="E39" s="21">
        <v>5500</v>
      </c>
      <c r="F39" s="21">
        <v>3031</v>
      </c>
      <c r="G39" s="21">
        <v>5500</v>
      </c>
      <c r="I39" s="105">
        <f t="shared" si="0"/>
        <v>0</v>
      </c>
      <c r="J39" s="69"/>
    </row>
    <row r="40" spans="1:10" ht="16.5" customHeight="1">
      <c r="A40" s="20" t="s">
        <v>300</v>
      </c>
      <c r="B40" s="20" t="s">
        <v>216</v>
      </c>
      <c r="C40" s="21">
        <v>600</v>
      </c>
      <c r="D40" s="21">
        <v>625</v>
      </c>
      <c r="E40" s="21">
        <v>2800</v>
      </c>
      <c r="F40" s="21">
        <v>2474</v>
      </c>
      <c r="G40" s="21">
        <v>2800</v>
      </c>
      <c r="I40" s="105">
        <f t="shared" si="0"/>
        <v>0</v>
      </c>
      <c r="J40" s="69"/>
    </row>
    <row r="41" spans="1:10" ht="16.5" customHeight="1">
      <c r="A41" s="20" t="s">
        <v>58</v>
      </c>
      <c r="B41" s="20" t="s">
        <v>175</v>
      </c>
      <c r="C41" s="21">
        <v>3000</v>
      </c>
      <c r="D41" s="21">
        <v>3000</v>
      </c>
      <c r="E41" s="21">
        <v>3000</v>
      </c>
      <c r="F41" s="21">
        <v>2160</v>
      </c>
      <c r="G41" s="21">
        <v>3000</v>
      </c>
      <c r="I41" s="105">
        <f t="shared" si="0"/>
        <v>0</v>
      </c>
      <c r="J41" s="69"/>
    </row>
    <row r="42" spans="1:10" ht="16.5" customHeight="1">
      <c r="A42" s="20" t="s">
        <v>59</v>
      </c>
      <c r="B42" s="20" t="s">
        <v>60</v>
      </c>
      <c r="C42" s="21">
        <v>100</v>
      </c>
      <c r="D42" s="21">
        <v>100</v>
      </c>
      <c r="E42" s="21">
        <v>2800</v>
      </c>
      <c r="F42" s="21">
        <v>0</v>
      </c>
      <c r="G42" s="21">
        <v>2800</v>
      </c>
      <c r="I42" s="105">
        <f t="shared" si="0"/>
        <v>0</v>
      </c>
      <c r="J42" s="69"/>
    </row>
    <row r="43" spans="1:10" ht="16.5" customHeight="1">
      <c r="A43" s="20" t="s">
        <v>61</v>
      </c>
      <c r="B43" s="20" t="s">
        <v>62</v>
      </c>
      <c r="C43" s="21">
        <v>1300</v>
      </c>
      <c r="D43" s="21">
        <v>1300</v>
      </c>
      <c r="E43" s="21">
        <v>1300</v>
      </c>
      <c r="F43" s="21">
        <v>920</v>
      </c>
      <c r="G43" s="21">
        <v>1400</v>
      </c>
      <c r="I43" s="105">
        <f t="shared" si="0"/>
        <v>0.07692307692307693</v>
      </c>
      <c r="J43" s="69"/>
    </row>
    <row r="44" spans="1:10" ht="16.5" customHeight="1">
      <c r="A44" s="104" t="s">
        <v>476</v>
      </c>
      <c r="B44" s="104" t="s">
        <v>477</v>
      </c>
      <c r="C44" s="21">
        <v>0</v>
      </c>
      <c r="D44" s="21">
        <v>0</v>
      </c>
      <c r="E44" s="21">
        <v>12702</v>
      </c>
      <c r="F44" s="21">
        <v>12732</v>
      </c>
      <c r="G44" s="21">
        <v>0</v>
      </c>
      <c r="I44" s="105">
        <f t="shared" si="0"/>
      </c>
      <c r="J44" s="69"/>
    </row>
    <row r="45" spans="1:10" ht="16.5" customHeight="1">
      <c r="A45" s="20" t="s">
        <v>63</v>
      </c>
      <c r="B45" s="20" t="s">
        <v>64</v>
      </c>
      <c r="C45" s="21">
        <v>9000</v>
      </c>
      <c r="D45" s="21">
        <v>9000</v>
      </c>
      <c r="E45" s="21">
        <v>8500</v>
      </c>
      <c r="F45" s="21">
        <v>0</v>
      </c>
      <c r="G45" s="21">
        <v>9000</v>
      </c>
      <c r="I45" s="105">
        <f t="shared" si="0"/>
        <v>0.058823529411764705</v>
      </c>
      <c r="J45" s="69"/>
    </row>
    <row r="46" spans="1:10" ht="16.5" customHeight="1">
      <c r="A46" s="20" t="s">
        <v>79</v>
      </c>
      <c r="B46" s="20" t="s">
        <v>80</v>
      </c>
      <c r="C46" s="21">
        <v>7000</v>
      </c>
      <c r="D46" s="21">
        <v>7000</v>
      </c>
      <c r="E46" s="21">
        <v>7000</v>
      </c>
      <c r="F46" s="21">
        <v>6240</v>
      </c>
      <c r="G46" s="21">
        <v>10000</v>
      </c>
      <c r="I46" s="105">
        <f t="shared" si="0"/>
        <v>0.42857142857142855</v>
      </c>
      <c r="J46" s="69"/>
    </row>
    <row r="47" spans="1:10" ht="16.5" customHeight="1">
      <c r="A47" s="20" t="s">
        <v>81</v>
      </c>
      <c r="B47" s="20" t="s">
        <v>82</v>
      </c>
      <c r="C47" s="21">
        <v>1160</v>
      </c>
      <c r="D47" s="21">
        <v>1185</v>
      </c>
      <c r="E47" s="21">
        <v>1250</v>
      </c>
      <c r="F47" s="21">
        <v>0</v>
      </c>
      <c r="G47" s="21">
        <v>750</v>
      </c>
      <c r="I47" s="105">
        <f t="shared" si="0"/>
        <v>-0.4</v>
      </c>
      <c r="J47" s="70"/>
    </row>
    <row r="48" spans="1:9" ht="16.5" customHeight="1">
      <c r="A48" s="20" t="s">
        <v>217</v>
      </c>
      <c r="B48" s="20" t="s">
        <v>218</v>
      </c>
      <c r="C48" s="21">
        <v>989</v>
      </c>
      <c r="D48" s="21">
        <v>1009</v>
      </c>
      <c r="E48" s="21">
        <v>1029</v>
      </c>
      <c r="F48" s="21">
        <v>871</v>
      </c>
      <c r="G48" s="21">
        <v>1029</v>
      </c>
      <c r="I48" s="105">
        <f t="shared" si="0"/>
        <v>0</v>
      </c>
    </row>
    <row r="49" spans="1:9" ht="16.5" customHeight="1">
      <c r="A49" s="20" t="s">
        <v>83</v>
      </c>
      <c r="B49" s="20" t="s">
        <v>219</v>
      </c>
      <c r="C49" s="21">
        <v>58500</v>
      </c>
      <c r="D49" s="21">
        <v>59670</v>
      </c>
      <c r="E49" s="21">
        <v>60863</v>
      </c>
      <c r="F49" s="21">
        <v>51499</v>
      </c>
      <c r="G49" s="21">
        <v>62080</v>
      </c>
      <c r="I49" s="105">
        <f t="shared" si="0"/>
        <v>0.019995728110674793</v>
      </c>
    </row>
    <row r="50" spans="1:9" ht="16.5" customHeight="1">
      <c r="A50" s="20" t="s">
        <v>221</v>
      </c>
      <c r="B50" s="20" t="s">
        <v>220</v>
      </c>
      <c r="C50" s="21">
        <v>300</v>
      </c>
      <c r="D50" s="21">
        <v>600</v>
      </c>
      <c r="E50" s="21">
        <v>600</v>
      </c>
      <c r="F50" s="21">
        <v>0</v>
      </c>
      <c r="G50" s="21">
        <v>600</v>
      </c>
      <c r="I50" s="105">
        <f t="shared" si="0"/>
        <v>0</v>
      </c>
    </row>
    <row r="51" spans="1:9" ht="16.5" customHeight="1">
      <c r="A51" s="20" t="s">
        <v>84</v>
      </c>
      <c r="B51" s="20" t="s">
        <v>338</v>
      </c>
      <c r="C51" s="21">
        <v>2000</v>
      </c>
      <c r="D51" s="21">
        <v>2000</v>
      </c>
      <c r="E51" s="21">
        <v>1525</v>
      </c>
      <c r="F51" s="21">
        <v>588</v>
      </c>
      <c r="G51" s="21">
        <v>1555</v>
      </c>
      <c r="I51" s="105">
        <f t="shared" si="0"/>
        <v>0.019672131147540985</v>
      </c>
    </row>
    <row r="52" spans="1:9" ht="16.5" customHeight="1">
      <c r="A52" s="20" t="s">
        <v>222</v>
      </c>
      <c r="B52" s="20" t="s">
        <v>223</v>
      </c>
      <c r="C52" s="21">
        <v>959</v>
      </c>
      <c r="D52" s="21">
        <v>500</v>
      </c>
      <c r="E52" s="21">
        <v>500</v>
      </c>
      <c r="F52" s="21">
        <v>0</v>
      </c>
      <c r="G52" s="21">
        <v>500</v>
      </c>
      <c r="I52" s="105">
        <f t="shared" si="0"/>
        <v>0</v>
      </c>
    </row>
    <row r="53" spans="1:9" ht="16.5" customHeight="1">
      <c r="A53" s="20" t="s">
        <v>85</v>
      </c>
      <c r="B53" s="20" t="s">
        <v>86</v>
      </c>
      <c r="C53" s="21">
        <v>1500</v>
      </c>
      <c r="D53" s="21">
        <v>1500</v>
      </c>
      <c r="E53" s="21">
        <v>1500</v>
      </c>
      <c r="F53" s="21">
        <v>0</v>
      </c>
      <c r="G53" s="21">
        <v>1500</v>
      </c>
      <c r="I53" s="105">
        <f t="shared" si="0"/>
        <v>0</v>
      </c>
    </row>
    <row r="54" spans="1:9" ht="16.5" customHeight="1">
      <c r="A54" s="20" t="s">
        <v>87</v>
      </c>
      <c r="B54" s="20" t="s">
        <v>301</v>
      </c>
      <c r="C54" s="21">
        <v>20000</v>
      </c>
      <c r="D54" s="21">
        <v>20000</v>
      </c>
      <c r="E54" s="21">
        <v>10000</v>
      </c>
      <c r="F54" s="21">
        <v>15656</v>
      </c>
      <c r="G54" s="21">
        <v>10000</v>
      </c>
      <c r="I54" s="105">
        <f t="shared" si="0"/>
        <v>0</v>
      </c>
    </row>
    <row r="55" spans="1:9" ht="16.5" customHeight="1">
      <c r="A55" s="20" t="s">
        <v>405</v>
      </c>
      <c r="B55" s="20" t="s">
        <v>406</v>
      </c>
      <c r="C55" s="21"/>
      <c r="D55" s="21"/>
      <c r="E55" s="21">
        <v>10000</v>
      </c>
      <c r="F55" s="21">
        <v>5922</v>
      </c>
      <c r="G55" s="21">
        <v>10000</v>
      </c>
      <c r="I55" s="105">
        <f t="shared" si="0"/>
        <v>0</v>
      </c>
    </row>
    <row r="56" spans="1:9" ht="16.5" customHeight="1">
      <c r="A56" s="20" t="s">
        <v>224</v>
      </c>
      <c r="B56" s="20" t="s">
        <v>225</v>
      </c>
      <c r="C56" s="21">
        <v>950</v>
      </c>
      <c r="D56" s="21">
        <v>950</v>
      </c>
      <c r="E56" s="21">
        <v>950</v>
      </c>
      <c r="F56" s="21">
        <v>188</v>
      </c>
      <c r="G56" s="21">
        <v>950</v>
      </c>
      <c r="I56" s="105">
        <f t="shared" si="0"/>
        <v>0</v>
      </c>
    </row>
    <row r="57" spans="1:9" ht="16.5" customHeight="1">
      <c r="A57" s="20" t="s">
        <v>88</v>
      </c>
      <c r="B57" s="20" t="s">
        <v>302</v>
      </c>
      <c r="C57" s="21">
        <v>700</v>
      </c>
      <c r="D57" s="21">
        <v>700</v>
      </c>
      <c r="E57" s="21">
        <v>400</v>
      </c>
      <c r="F57" s="21">
        <v>0</v>
      </c>
      <c r="G57" s="21">
        <v>500</v>
      </c>
      <c r="I57" s="105">
        <f t="shared" si="0"/>
        <v>0.25</v>
      </c>
    </row>
    <row r="58" spans="1:9" ht="16.5" customHeight="1">
      <c r="A58" s="20" t="s">
        <v>226</v>
      </c>
      <c r="B58" s="20" t="s">
        <v>227</v>
      </c>
      <c r="C58" s="21">
        <v>730</v>
      </c>
      <c r="D58" s="21">
        <v>730</v>
      </c>
      <c r="E58" s="21">
        <v>745</v>
      </c>
      <c r="F58" s="21">
        <v>559</v>
      </c>
      <c r="G58" s="21">
        <v>745</v>
      </c>
      <c r="I58" s="105">
        <f t="shared" si="0"/>
        <v>0</v>
      </c>
    </row>
    <row r="59" spans="1:9" ht="16.5" customHeight="1">
      <c r="A59" s="20" t="s">
        <v>89</v>
      </c>
      <c r="B59" s="20" t="s">
        <v>90</v>
      </c>
      <c r="C59" s="21">
        <v>100</v>
      </c>
      <c r="D59" s="21">
        <v>100</v>
      </c>
      <c r="E59" s="21">
        <v>100</v>
      </c>
      <c r="F59" s="21">
        <v>0</v>
      </c>
      <c r="G59" s="21">
        <v>100</v>
      </c>
      <c r="I59" s="105">
        <f t="shared" si="0"/>
        <v>0</v>
      </c>
    </row>
    <row r="60" spans="1:9" ht="16.5" customHeight="1">
      <c r="A60" s="20" t="s">
        <v>229</v>
      </c>
      <c r="B60" s="20" t="s">
        <v>228</v>
      </c>
      <c r="C60" s="21">
        <v>2000</v>
      </c>
      <c r="D60" s="21">
        <v>1500</v>
      </c>
      <c r="E60" s="21">
        <v>1150</v>
      </c>
      <c r="F60" s="21">
        <v>0</v>
      </c>
      <c r="G60" s="21">
        <v>1000</v>
      </c>
      <c r="I60" s="105">
        <f t="shared" si="0"/>
        <v>-0.13043478260869565</v>
      </c>
    </row>
    <row r="61" spans="1:9" ht="16.5" customHeight="1">
      <c r="A61" s="20" t="s">
        <v>161</v>
      </c>
      <c r="B61" s="20" t="s">
        <v>162</v>
      </c>
      <c r="C61" s="21">
        <v>625</v>
      </c>
      <c r="D61" s="21">
        <v>700</v>
      </c>
      <c r="E61" s="21">
        <v>1150</v>
      </c>
      <c r="F61" s="21">
        <v>743</v>
      </c>
      <c r="G61" s="21">
        <v>650</v>
      </c>
      <c r="I61" s="105">
        <f t="shared" si="0"/>
        <v>-0.43478260869565216</v>
      </c>
    </row>
    <row r="62" spans="1:9" ht="16.5" customHeight="1">
      <c r="A62" s="20" t="s">
        <v>230</v>
      </c>
      <c r="B62" s="20" t="s">
        <v>231</v>
      </c>
      <c r="C62" s="21">
        <v>4888</v>
      </c>
      <c r="D62" s="21">
        <v>4900</v>
      </c>
      <c r="E62" s="21">
        <v>5200</v>
      </c>
      <c r="F62" s="21">
        <v>4244</v>
      </c>
      <c r="G62" s="21">
        <v>5304</v>
      </c>
      <c r="I62" s="105">
        <f t="shared" si="0"/>
        <v>0.02</v>
      </c>
    </row>
    <row r="63" spans="1:9" ht="16.5" customHeight="1">
      <c r="A63" s="20" t="s">
        <v>232</v>
      </c>
      <c r="B63" s="104" t="s">
        <v>440</v>
      </c>
      <c r="C63" s="21">
        <v>500</v>
      </c>
      <c r="D63" s="21">
        <v>500</v>
      </c>
      <c r="E63" s="21">
        <v>500</v>
      </c>
      <c r="F63" s="21">
        <v>0</v>
      </c>
      <c r="G63" s="21">
        <v>500</v>
      </c>
      <c r="I63" s="105">
        <f t="shared" si="0"/>
        <v>0</v>
      </c>
    </row>
    <row r="64" spans="1:9" ht="16.5" customHeight="1">
      <c r="A64" s="20" t="s">
        <v>233</v>
      </c>
      <c r="B64" s="104" t="s">
        <v>441</v>
      </c>
      <c r="C64" s="21">
        <v>28000</v>
      </c>
      <c r="D64" s="21">
        <v>28000</v>
      </c>
      <c r="E64" s="21">
        <v>28000</v>
      </c>
      <c r="F64" s="21">
        <v>17181</v>
      </c>
      <c r="G64" s="21">
        <v>28000</v>
      </c>
      <c r="I64" s="105">
        <f t="shared" si="0"/>
        <v>0</v>
      </c>
    </row>
    <row r="65" spans="1:9" ht="16.5" customHeight="1">
      <c r="A65" s="20" t="s">
        <v>160</v>
      </c>
      <c r="B65" s="20" t="s">
        <v>234</v>
      </c>
      <c r="C65" s="21">
        <v>2000</v>
      </c>
      <c r="D65" s="21">
        <v>2000</v>
      </c>
      <c r="E65" s="21">
        <v>2400</v>
      </c>
      <c r="F65" s="21">
        <v>2400</v>
      </c>
      <c r="G65" s="21">
        <v>2400</v>
      </c>
      <c r="I65" s="105">
        <f t="shared" si="0"/>
        <v>0</v>
      </c>
    </row>
    <row r="66" spans="1:9" ht="16.5" customHeight="1">
      <c r="A66" s="20" t="s">
        <v>92</v>
      </c>
      <c r="B66" s="20" t="s">
        <v>93</v>
      </c>
      <c r="C66" s="21">
        <v>16210</v>
      </c>
      <c r="D66" s="21">
        <v>14579</v>
      </c>
      <c r="E66" s="21">
        <v>14871</v>
      </c>
      <c r="F66" s="21">
        <v>0</v>
      </c>
      <c r="G66" s="21">
        <v>14696</v>
      </c>
      <c r="I66" s="105">
        <f t="shared" si="0"/>
        <v>-0.01176787035169121</v>
      </c>
    </row>
    <row r="67" spans="1:9" ht="16.5" customHeight="1">
      <c r="A67" s="20" t="s">
        <v>94</v>
      </c>
      <c r="B67" s="20" t="s">
        <v>95</v>
      </c>
      <c r="C67" s="21">
        <v>11700</v>
      </c>
      <c r="D67" s="21">
        <v>11800</v>
      </c>
      <c r="E67" s="21">
        <v>12036</v>
      </c>
      <c r="F67" s="21">
        <v>9631</v>
      </c>
      <c r="G67" s="21">
        <v>12277</v>
      </c>
      <c r="I67" s="105">
        <f t="shared" si="0"/>
        <v>0.020023263542705217</v>
      </c>
    </row>
    <row r="68" spans="1:9" ht="16.5" customHeight="1">
      <c r="A68" s="20" t="s">
        <v>96</v>
      </c>
      <c r="B68" s="20" t="s">
        <v>97</v>
      </c>
      <c r="C68" s="21">
        <v>24286</v>
      </c>
      <c r="D68" s="21">
        <v>25257</v>
      </c>
      <c r="E68" s="21">
        <v>24559</v>
      </c>
      <c r="F68" s="21">
        <v>21415</v>
      </c>
      <c r="G68" s="21">
        <v>25321</v>
      </c>
      <c r="I68" s="105">
        <f t="shared" si="0"/>
        <v>0.031027321959363165</v>
      </c>
    </row>
    <row r="69" spans="1:9" ht="16.5" customHeight="1">
      <c r="A69" s="104" t="s">
        <v>508</v>
      </c>
      <c r="B69" s="104" t="s">
        <v>509</v>
      </c>
      <c r="C69" s="21"/>
      <c r="D69" s="21"/>
      <c r="E69" s="21"/>
      <c r="F69" s="21"/>
      <c r="G69" s="21">
        <v>1010</v>
      </c>
      <c r="I69" s="105"/>
    </row>
    <row r="70" spans="1:9" ht="16.5" customHeight="1">
      <c r="A70" s="20" t="s">
        <v>235</v>
      </c>
      <c r="B70" s="104" t="s">
        <v>444</v>
      </c>
      <c r="C70" s="21">
        <v>25000</v>
      </c>
      <c r="D70" s="21">
        <v>25000</v>
      </c>
      <c r="E70" s="21">
        <v>30000</v>
      </c>
      <c r="F70" s="21">
        <v>0</v>
      </c>
      <c r="G70" s="21">
        <v>30000</v>
      </c>
      <c r="I70" s="105">
        <f>IF(G70=0,"",(G70-E70)/E70)</f>
        <v>0</v>
      </c>
    </row>
    <row r="71" spans="1:9" ht="16.5" customHeight="1">
      <c r="A71" s="20" t="s">
        <v>236</v>
      </c>
      <c r="B71" s="104" t="s">
        <v>445</v>
      </c>
      <c r="C71" s="21">
        <v>5400</v>
      </c>
      <c r="D71" s="21">
        <v>4463</v>
      </c>
      <c r="E71" s="21">
        <v>3525</v>
      </c>
      <c r="F71" s="21">
        <v>1763</v>
      </c>
      <c r="G71" s="21">
        <v>2400</v>
      </c>
      <c r="I71" s="105">
        <f>IF(G71=0,"",(G71-E71)/E71)</f>
        <v>-0.3191489361702128</v>
      </c>
    </row>
    <row r="72" spans="1:9" ht="16.5" customHeight="1">
      <c r="A72" s="20" t="s">
        <v>398</v>
      </c>
      <c r="B72" s="20" t="s">
        <v>399</v>
      </c>
      <c r="C72" s="21"/>
      <c r="D72" s="21"/>
      <c r="E72" s="21">
        <v>0</v>
      </c>
      <c r="F72" s="21">
        <v>0</v>
      </c>
      <c r="G72" s="21">
        <v>0</v>
      </c>
      <c r="I72" s="105">
        <f>IF(G72=0,"",(G72-E72)/E72)</f>
      </c>
    </row>
    <row r="73" spans="1:9" ht="15">
      <c r="A73" s="20" t="s">
        <v>400</v>
      </c>
      <c r="B73" s="20" t="s">
        <v>403</v>
      </c>
      <c r="C73" s="21"/>
      <c r="D73" s="21"/>
      <c r="E73" s="21"/>
      <c r="F73" s="21">
        <v>0</v>
      </c>
      <c r="G73" s="21"/>
      <c r="I73" s="105">
        <f>IF(G73=0,"",(G73-E73)/E73)</f>
      </c>
    </row>
    <row r="74" spans="1:9" ht="15">
      <c r="A74" s="20" t="s">
        <v>165</v>
      </c>
      <c r="B74" s="20" t="s">
        <v>98</v>
      </c>
      <c r="C74" s="21">
        <v>39810</v>
      </c>
      <c r="D74" s="21">
        <v>0</v>
      </c>
      <c r="E74" s="21">
        <v>81510</v>
      </c>
      <c r="F74" s="21">
        <v>0</v>
      </c>
      <c r="G74" s="177">
        <v>269990</v>
      </c>
      <c r="I74" s="105">
        <f>IF(G74=0,"",(G74-E74)/E74)</f>
        <v>2.312354312354312</v>
      </c>
    </row>
    <row r="75" spans="1:9" ht="15">
      <c r="A75" s="29" t="s">
        <v>153</v>
      </c>
      <c r="B75" s="29"/>
      <c r="C75" s="30">
        <f>SUM(C3:C74)</f>
        <v>578622</v>
      </c>
      <c r="D75" s="30">
        <f>SUM(D3:D74)</f>
        <v>527278</v>
      </c>
      <c r="E75" s="30">
        <f>SUM(E3:E74)</f>
        <v>505452</v>
      </c>
      <c r="F75" s="30">
        <f>SUM(F3:F74)</f>
        <v>272982</v>
      </c>
      <c r="G75" s="30">
        <f>SUM(G3:G74)</f>
        <v>683811</v>
      </c>
      <c r="I75" s="105">
        <f>IF(G76=0,"",(G76-E76)/E76)</f>
      </c>
    </row>
    <row r="76" spans="1:9" ht="15">
      <c r="A76" s="27" t="s">
        <v>1</v>
      </c>
      <c r="B76" s="26"/>
      <c r="C76" s="31"/>
      <c r="D76" s="31"/>
      <c r="E76" s="31"/>
      <c r="F76" s="31"/>
      <c r="G76" s="31"/>
      <c r="I76" s="154" t="s">
        <v>159</v>
      </c>
    </row>
    <row r="77" spans="1:9" ht="15">
      <c r="A77" s="20" t="s">
        <v>13</v>
      </c>
      <c r="B77" s="20" t="s">
        <v>307</v>
      </c>
      <c r="C77" s="21">
        <v>3000</v>
      </c>
      <c r="D77" s="21">
        <v>3000</v>
      </c>
      <c r="E77" s="21">
        <v>3000</v>
      </c>
      <c r="F77" s="21">
        <v>2901</v>
      </c>
      <c r="G77" s="21">
        <v>3000</v>
      </c>
      <c r="I77" s="105">
        <f aca="true" t="shared" si="1" ref="I77:I97">IF(G77=0,"",(G77-E77)/E77)</f>
        <v>0</v>
      </c>
    </row>
    <row r="78" spans="1:9" ht="15">
      <c r="A78" s="20" t="s">
        <v>28</v>
      </c>
      <c r="B78" s="20" t="s">
        <v>29</v>
      </c>
      <c r="C78" s="21">
        <v>600</v>
      </c>
      <c r="D78" s="21">
        <v>600</v>
      </c>
      <c r="E78" s="21">
        <v>600</v>
      </c>
      <c r="F78" s="21">
        <v>730</v>
      </c>
      <c r="G78" s="21">
        <v>600</v>
      </c>
      <c r="I78" s="105">
        <f t="shared" si="1"/>
        <v>0</v>
      </c>
    </row>
    <row r="79" spans="1:9" ht="15">
      <c r="A79" s="20" t="s">
        <v>345</v>
      </c>
      <c r="B79" s="20" t="s">
        <v>346</v>
      </c>
      <c r="C79" s="21">
        <v>650</v>
      </c>
      <c r="D79" s="21">
        <v>650</v>
      </c>
      <c r="E79" s="21">
        <v>650</v>
      </c>
      <c r="F79" s="21">
        <v>0</v>
      </c>
      <c r="G79" s="21">
        <v>500</v>
      </c>
      <c r="I79" s="105">
        <f t="shared" si="1"/>
        <v>-0.23076923076923078</v>
      </c>
    </row>
    <row r="80" spans="1:9" ht="15">
      <c r="A80" s="20" t="s">
        <v>65</v>
      </c>
      <c r="B80" s="20" t="s">
        <v>66</v>
      </c>
      <c r="C80" s="21">
        <v>100</v>
      </c>
      <c r="D80" s="21">
        <v>100</v>
      </c>
      <c r="E80" s="21">
        <v>100</v>
      </c>
      <c r="F80" s="21">
        <v>599</v>
      </c>
      <c r="G80" s="21">
        <v>300</v>
      </c>
      <c r="I80" s="105">
        <f t="shared" si="1"/>
        <v>2</v>
      </c>
    </row>
    <row r="81" spans="1:9" ht="15">
      <c r="A81" s="20" t="s">
        <v>67</v>
      </c>
      <c r="B81" s="20" t="s">
        <v>68</v>
      </c>
      <c r="C81" s="21">
        <v>10</v>
      </c>
      <c r="D81" s="21">
        <v>10</v>
      </c>
      <c r="E81" s="21">
        <v>10</v>
      </c>
      <c r="F81" s="21">
        <v>10</v>
      </c>
      <c r="G81" s="21">
        <v>10</v>
      </c>
      <c r="I81" s="105">
        <f t="shared" si="1"/>
        <v>0</v>
      </c>
    </row>
    <row r="82" spans="1:9" ht="15">
      <c r="A82" s="20" t="s">
        <v>69</v>
      </c>
      <c r="B82" s="20" t="s">
        <v>70</v>
      </c>
      <c r="C82" s="21">
        <v>2700</v>
      </c>
      <c r="D82" s="21">
        <v>2700</v>
      </c>
      <c r="E82" s="21">
        <v>2700</v>
      </c>
      <c r="F82" s="21">
        <v>2744</v>
      </c>
      <c r="G82" s="21">
        <v>2700</v>
      </c>
      <c r="I82" s="105">
        <f t="shared" si="1"/>
        <v>0</v>
      </c>
    </row>
    <row r="83" spans="1:9" ht="15">
      <c r="A83" s="20" t="s">
        <v>390</v>
      </c>
      <c r="B83" s="20" t="s">
        <v>391</v>
      </c>
      <c r="C83" s="21"/>
      <c r="D83" s="21">
        <v>0</v>
      </c>
      <c r="E83" s="21">
        <v>100</v>
      </c>
      <c r="F83" s="21">
        <v>100</v>
      </c>
      <c r="G83" s="21">
        <v>100</v>
      </c>
      <c r="I83" s="105">
        <f t="shared" si="1"/>
        <v>0</v>
      </c>
    </row>
    <row r="84" spans="1:9" ht="15">
      <c r="A84" s="20" t="s">
        <v>71</v>
      </c>
      <c r="B84" s="20" t="s">
        <v>238</v>
      </c>
      <c r="C84" s="21">
        <v>30000</v>
      </c>
      <c r="D84" s="21">
        <v>30000</v>
      </c>
      <c r="E84" s="21">
        <v>25000</v>
      </c>
      <c r="F84" s="21">
        <v>17280</v>
      </c>
      <c r="G84" s="21">
        <v>28000</v>
      </c>
      <c r="I84" s="105">
        <f t="shared" si="1"/>
        <v>0.12</v>
      </c>
    </row>
    <row r="85" spans="1:9" ht="15">
      <c r="A85" s="104" t="s">
        <v>483</v>
      </c>
      <c r="B85" s="104" t="s">
        <v>484</v>
      </c>
      <c r="C85" s="21"/>
      <c r="D85" s="21"/>
      <c r="E85" s="21"/>
      <c r="F85" s="21">
        <v>744</v>
      </c>
      <c r="G85" s="21">
        <v>1000</v>
      </c>
      <c r="I85" s="105"/>
    </row>
    <row r="86" spans="1:9" ht="15">
      <c r="A86" s="20" t="s">
        <v>72</v>
      </c>
      <c r="B86" s="20" t="s">
        <v>73</v>
      </c>
      <c r="C86" s="21">
        <v>31000</v>
      </c>
      <c r="D86" s="21">
        <v>31000</v>
      </c>
      <c r="E86" s="21">
        <v>31000</v>
      </c>
      <c r="F86" s="21">
        <v>23589</v>
      </c>
      <c r="G86" s="21">
        <v>30000</v>
      </c>
      <c r="I86" s="105">
        <f t="shared" si="1"/>
        <v>-0.03225806451612903</v>
      </c>
    </row>
    <row r="87" spans="1:9" ht="15">
      <c r="A87" s="20" t="s">
        <v>74</v>
      </c>
      <c r="B87" s="20" t="s">
        <v>239</v>
      </c>
      <c r="C87" s="21">
        <v>2300</v>
      </c>
      <c r="D87" s="21">
        <v>2300</v>
      </c>
      <c r="E87" s="21">
        <v>1000</v>
      </c>
      <c r="F87" s="21">
        <v>3</v>
      </c>
      <c r="G87" s="21">
        <v>1000</v>
      </c>
      <c r="I87" s="105">
        <f t="shared" si="1"/>
        <v>0</v>
      </c>
    </row>
    <row r="88" spans="1:9" ht="15">
      <c r="A88" s="20" t="s">
        <v>75</v>
      </c>
      <c r="B88" s="20" t="s">
        <v>76</v>
      </c>
      <c r="C88" s="21">
        <v>800</v>
      </c>
      <c r="D88" s="21">
        <v>800</v>
      </c>
      <c r="E88" s="21">
        <v>500</v>
      </c>
      <c r="F88" s="21">
        <v>601</v>
      </c>
      <c r="G88" s="21">
        <v>399714</v>
      </c>
      <c r="I88" s="105">
        <f t="shared" si="1"/>
        <v>798.428</v>
      </c>
    </row>
    <row r="89" spans="1:9" ht="15">
      <c r="A89" s="20" t="s">
        <v>303</v>
      </c>
      <c r="B89" s="20" t="s">
        <v>304</v>
      </c>
      <c r="C89" s="21">
        <v>2951</v>
      </c>
      <c r="D89" s="21">
        <v>2951</v>
      </c>
      <c r="E89" s="21">
        <v>2950</v>
      </c>
      <c r="F89" s="21">
        <v>4095</v>
      </c>
      <c r="G89" s="21">
        <v>4095</v>
      </c>
      <c r="I89" s="105">
        <f t="shared" si="1"/>
        <v>0.38813559322033897</v>
      </c>
    </row>
    <row r="90" spans="1:9" ht="15">
      <c r="A90" s="20" t="s">
        <v>305</v>
      </c>
      <c r="B90" s="20" t="s">
        <v>166</v>
      </c>
      <c r="C90" s="21">
        <v>2800</v>
      </c>
      <c r="D90" s="21">
        <v>3000</v>
      </c>
      <c r="E90" s="21">
        <v>3000</v>
      </c>
      <c r="F90" s="21">
        <v>0</v>
      </c>
      <c r="G90" s="21">
        <v>3000</v>
      </c>
      <c r="I90" s="105">
        <f t="shared" si="1"/>
        <v>0</v>
      </c>
    </row>
    <row r="91" spans="1:9" ht="15">
      <c r="A91" s="104" t="s">
        <v>386</v>
      </c>
      <c r="B91" s="20" t="s">
        <v>280</v>
      </c>
      <c r="C91" s="21">
        <v>0</v>
      </c>
      <c r="D91" s="21">
        <v>100000</v>
      </c>
      <c r="E91" s="21">
        <v>0</v>
      </c>
      <c r="F91" s="21">
        <v>0</v>
      </c>
      <c r="G91" s="21">
        <v>0</v>
      </c>
      <c r="I91" s="105">
        <f t="shared" si="1"/>
      </c>
    </row>
    <row r="92" spans="1:9" ht="15">
      <c r="A92" s="104" t="s">
        <v>396</v>
      </c>
      <c r="B92" s="20" t="s">
        <v>397</v>
      </c>
      <c r="C92" s="21">
        <v>0</v>
      </c>
      <c r="D92" s="21">
        <v>0</v>
      </c>
      <c r="E92" s="21">
        <v>0</v>
      </c>
      <c r="F92" s="21"/>
      <c r="G92" s="21">
        <v>0</v>
      </c>
      <c r="I92" s="105">
        <f t="shared" si="1"/>
      </c>
    </row>
    <row r="93" spans="1:9" s="32" customFormat="1" ht="15">
      <c r="A93" s="29" t="s">
        <v>154</v>
      </c>
      <c r="B93" s="29"/>
      <c r="C93" s="30">
        <f>SUM(C77:C92)</f>
        <v>76911</v>
      </c>
      <c r="D93" s="30">
        <f>SUM(D77:D92)</f>
        <v>177111</v>
      </c>
      <c r="E93" s="30">
        <f>SUM(E77:E92)</f>
        <v>70610</v>
      </c>
      <c r="F93" s="30">
        <f>SUM(F77:F92)</f>
        <v>53396</v>
      </c>
      <c r="G93" s="30">
        <f>SUM(G77:G92)</f>
        <v>474019</v>
      </c>
      <c r="H93" s="2"/>
      <c r="I93" s="105">
        <f t="shared" si="1"/>
        <v>5.713199263560402</v>
      </c>
    </row>
    <row r="94" spans="1:9" ht="15">
      <c r="A94" s="32"/>
      <c r="B94" s="32"/>
      <c r="C94" s="33"/>
      <c r="D94" s="33"/>
      <c r="E94" s="33"/>
      <c r="F94" s="33"/>
      <c r="G94" s="33"/>
      <c r="I94" s="154" t="s">
        <v>159</v>
      </c>
    </row>
    <row r="95" spans="1:9" ht="15">
      <c r="A95" s="20"/>
      <c r="B95" s="23" t="s">
        <v>163</v>
      </c>
      <c r="C95" s="21">
        <v>72000</v>
      </c>
      <c r="D95" s="21">
        <v>0</v>
      </c>
      <c r="E95" s="21">
        <v>60755</v>
      </c>
      <c r="F95" s="21">
        <v>0</v>
      </c>
      <c r="G95" s="21">
        <v>43000</v>
      </c>
      <c r="I95" s="105">
        <f t="shared" si="1"/>
        <v>-0.292239321866513</v>
      </c>
    </row>
    <row r="96" spans="1:9" ht="12" customHeight="1">
      <c r="A96" s="26"/>
      <c r="B96" s="26"/>
      <c r="C96" s="31"/>
      <c r="D96" s="31"/>
      <c r="E96" s="31"/>
      <c r="F96" s="31"/>
      <c r="G96" s="31"/>
      <c r="H96" s="32"/>
      <c r="I96" s="154" t="s">
        <v>159</v>
      </c>
    </row>
    <row r="97" spans="1:9" ht="12" customHeight="1">
      <c r="A97" s="20" t="s">
        <v>8</v>
      </c>
      <c r="B97" s="20" t="s">
        <v>169</v>
      </c>
      <c r="C97" s="24">
        <f>C75-C93-C95</f>
        <v>429711</v>
      </c>
      <c r="D97" s="24">
        <f>D75-D93-D95</f>
        <v>350167</v>
      </c>
      <c r="E97" s="24">
        <f>E75-E93-E95</f>
        <v>374087</v>
      </c>
      <c r="F97" s="24">
        <f>F75-F93-F95</f>
        <v>219586</v>
      </c>
      <c r="G97" s="24">
        <f>G75-G93-G95</f>
        <v>166792</v>
      </c>
      <c r="I97" s="105">
        <f t="shared" si="1"/>
        <v>-0.5541358026341466</v>
      </c>
    </row>
    <row r="98" spans="1:7" ht="10.5" customHeight="1">
      <c r="A98" s="26"/>
      <c r="B98" s="26"/>
      <c r="C98" s="31" t="s">
        <v>159</v>
      </c>
      <c r="D98" s="31" t="s">
        <v>159</v>
      </c>
      <c r="E98" s="31" t="s">
        <v>159</v>
      </c>
      <c r="F98" s="31"/>
      <c r="G98" s="31" t="s">
        <v>159</v>
      </c>
    </row>
    <row r="99" spans="1:7" ht="15">
      <c r="A99" s="26"/>
      <c r="B99" s="16" t="s">
        <v>164</v>
      </c>
      <c r="C99" s="17">
        <f>SUM(C93+C95+C97)</f>
        <v>578622</v>
      </c>
      <c r="D99" s="17">
        <f>SUM(D93+D95+D97)</f>
        <v>527278</v>
      </c>
      <c r="E99" s="17">
        <f>SUM(E93+E95+E97)</f>
        <v>505452</v>
      </c>
      <c r="F99" s="17"/>
      <c r="G99" s="17">
        <f>SUM(G93+G95+G97)</f>
        <v>683811</v>
      </c>
    </row>
    <row r="100" spans="1:7" ht="12" customHeight="1">
      <c r="A100" s="26"/>
      <c r="B100" s="16"/>
      <c r="C100" s="17"/>
      <c r="D100" s="17"/>
      <c r="E100" s="17"/>
      <c r="F100" s="17"/>
      <c r="G100" s="17"/>
    </row>
    <row r="101" spans="1:7" ht="15">
      <c r="A101" s="26"/>
      <c r="B101" s="16" t="s">
        <v>167</v>
      </c>
      <c r="C101" s="17">
        <f>SUM(C99-C75)</f>
        <v>0</v>
      </c>
      <c r="D101" s="17">
        <f>SUM(D99-D75)</f>
        <v>0</v>
      </c>
      <c r="E101" s="17">
        <f>SUM(E99-E75)</f>
        <v>0</v>
      </c>
      <c r="F101" s="17"/>
      <c r="G101" s="17">
        <f>SUM(G99-G75)</f>
        <v>0</v>
      </c>
    </row>
    <row r="102" spans="1:7" ht="12" customHeight="1">
      <c r="A102" s="26"/>
      <c r="B102" s="16"/>
      <c r="C102" s="17"/>
      <c r="D102" s="17"/>
      <c r="E102" s="17"/>
      <c r="F102" s="17"/>
      <c r="G102" s="17"/>
    </row>
    <row r="103" spans="1:7" ht="15">
      <c r="A103" s="26"/>
      <c r="B103" s="16" t="s">
        <v>170</v>
      </c>
      <c r="C103" s="17">
        <f>SUM(C93+C97)</f>
        <v>506622</v>
      </c>
      <c r="D103" s="17">
        <f>SUM(D93+D97)</f>
        <v>527278</v>
      </c>
      <c r="E103" s="17">
        <f>SUM(E93+E97)</f>
        <v>444697</v>
      </c>
      <c r="F103" s="17"/>
      <c r="G103" s="17">
        <f>SUM(G93+G97)</f>
        <v>640811</v>
      </c>
    </row>
    <row r="104" spans="1:7" ht="12" customHeight="1">
      <c r="A104" s="26"/>
      <c r="B104" s="16"/>
      <c r="C104" s="17"/>
      <c r="D104" s="17"/>
      <c r="E104" s="17"/>
      <c r="F104" s="17"/>
      <c r="G104" s="17"/>
    </row>
    <row r="105" spans="1:7" ht="15">
      <c r="A105" s="26"/>
      <c r="B105" s="16" t="s">
        <v>171</v>
      </c>
      <c r="C105" s="17">
        <f>SUM(-C75)</f>
        <v>-578622</v>
      </c>
      <c r="D105" s="17">
        <f>SUM(-D75)</f>
        <v>-527278</v>
      </c>
      <c r="E105" s="17">
        <f>SUM(-E75)</f>
        <v>-505452</v>
      </c>
      <c r="F105" s="17"/>
      <c r="G105" s="17">
        <f>SUM(-G75)</f>
        <v>-683811</v>
      </c>
    </row>
    <row r="106" spans="1:7" ht="12" customHeight="1">
      <c r="A106" s="26"/>
      <c r="B106" s="16"/>
      <c r="C106" s="17"/>
      <c r="D106" s="17"/>
      <c r="E106" s="17"/>
      <c r="F106" s="17"/>
      <c r="G106" s="17"/>
    </row>
    <row r="107" spans="1:7" ht="15">
      <c r="A107" s="26"/>
      <c r="B107" s="16" t="s">
        <v>172</v>
      </c>
      <c r="C107" s="17">
        <f>SUM(C103:C105)</f>
        <v>-72000</v>
      </c>
      <c r="D107" s="17">
        <f>SUM(D103:D105)</f>
        <v>0</v>
      </c>
      <c r="E107" s="17">
        <f>SUM(E103:E105)</f>
        <v>-60755</v>
      </c>
      <c r="F107" s="17"/>
      <c r="G107" s="17">
        <f>SUM(G103:G105)</f>
        <v>-43000</v>
      </c>
    </row>
    <row r="108" spans="1:7" ht="12" customHeight="1">
      <c r="A108" s="26"/>
      <c r="B108" s="16"/>
      <c r="C108" s="17"/>
      <c r="D108" s="17"/>
      <c r="E108" s="17"/>
      <c r="F108" s="17"/>
      <c r="G108" s="17"/>
    </row>
    <row r="109" spans="1:7" ht="15">
      <c r="A109" s="26"/>
      <c r="B109" s="16" t="s">
        <v>179</v>
      </c>
      <c r="C109" s="17">
        <v>259336</v>
      </c>
      <c r="D109" s="17">
        <v>135611.63</v>
      </c>
      <c r="E109" s="17">
        <v>196917</v>
      </c>
      <c r="F109" s="17"/>
      <c r="G109" s="17">
        <v>135611.63</v>
      </c>
    </row>
    <row r="110" spans="1:7" ht="11.25" customHeight="1">
      <c r="A110" s="26"/>
      <c r="B110" s="16"/>
      <c r="C110" s="17"/>
      <c r="D110" s="17"/>
      <c r="E110" s="17"/>
      <c r="F110" s="17"/>
      <c r="G110" s="17"/>
    </row>
    <row r="111" spans="1:7" ht="15">
      <c r="A111" s="26"/>
      <c r="B111" s="16" t="s">
        <v>181</v>
      </c>
      <c r="C111" s="17">
        <f>SUM(C107:C109)</f>
        <v>187336</v>
      </c>
      <c r="D111" s="17">
        <f>SUM(D107:D109)</f>
        <v>135611.63</v>
      </c>
      <c r="E111" s="17">
        <f>SUM(E107:E109)</f>
        <v>136162</v>
      </c>
      <c r="F111" s="17"/>
      <c r="G111" s="17">
        <f>SUM(G107:G109)</f>
        <v>92611.63</v>
      </c>
    </row>
    <row r="112" spans="1:7" ht="15">
      <c r="A112" s="26"/>
      <c r="B112" s="16"/>
      <c r="C112" s="17"/>
      <c r="D112" s="17"/>
      <c r="E112" s="17"/>
      <c r="F112" s="17"/>
      <c r="G112" s="17"/>
    </row>
    <row r="113" spans="1:7" ht="15">
      <c r="A113" s="26"/>
      <c r="B113" s="34" t="s">
        <v>183</v>
      </c>
      <c r="C113" s="17"/>
      <c r="D113" s="17"/>
      <c r="E113" s="17"/>
      <c r="F113" s="17"/>
      <c r="G113" s="17"/>
    </row>
    <row r="114" spans="1:7" ht="12" customHeight="1">
      <c r="A114" s="26"/>
      <c r="B114" s="16"/>
      <c r="C114" s="17"/>
      <c r="D114" s="17"/>
      <c r="E114" s="17"/>
      <c r="F114" s="17"/>
      <c r="G114" s="17"/>
    </row>
    <row r="115" spans="1:7" ht="15">
      <c r="A115" s="26"/>
      <c r="B115" s="16" t="s">
        <v>185</v>
      </c>
      <c r="C115" s="17"/>
      <c r="D115" s="17"/>
      <c r="E115" s="17"/>
      <c r="F115" s="17"/>
      <c r="G115" s="17"/>
    </row>
    <row r="116" spans="1:7" ht="15">
      <c r="A116" s="26"/>
      <c r="B116" s="16" t="s">
        <v>186</v>
      </c>
      <c r="C116" s="17"/>
      <c r="D116" s="17"/>
      <c r="E116" s="17"/>
      <c r="F116" s="17"/>
      <c r="G116" s="17"/>
    </row>
    <row r="117" spans="1:7" ht="15">
      <c r="A117" s="26"/>
      <c r="B117" s="16" t="s">
        <v>189</v>
      </c>
      <c r="C117" s="17"/>
      <c r="D117" s="17"/>
      <c r="E117" s="17"/>
      <c r="F117" s="17"/>
      <c r="G117" s="17"/>
    </row>
    <row r="118" spans="1:7" ht="15">
      <c r="A118" s="26"/>
      <c r="B118" s="16"/>
      <c r="C118" s="17"/>
      <c r="D118" s="17"/>
      <c r="E118" s="17"/>
      <c r="F118" s="17"/>
      <c r="G118" s="17"/>
    </row>
    <row r="119" spans="1:7" ht="15">
      <c r="A119" s="26"/>
      <c r="B119" s="16" t="s">
        <v>188</v>
      </c>
      <c r="C119" s="35"/>
      <c r="D119" s="35"/>
      <c r="E119" s="35"/>
      <c r="F119" s="35"/>
      <c r="G119" s="35"/>
    </row>
    <row r="120" spans="3:7" ht="20.25">
      <c r="C120" s="25"/>
      <c r="D120" s="25"/>
      <c r="E120" s="25"/>
      <c r="F120" s="25"/>
      <c r="G120" s="25"/>
    </row>
    <row r="121" spans="3:7" ht="20.25">
      <c r="C121" s="25"/>
      <c r="D121" s="25"/>
      <c r="E121" s="25"/>
      <c r="F121" s="25"/>
      <c r="G121" s="25"/>
    </row>
  </sheetData>
  <sheetProtection/>
  <printOptions/>
  <pageMargins left="0.25" right="0.25" top="0.5" bottom="0.25" header="0.25" footer="0"/>
  <pageSetup fitToHeight="0" fitToWidth="1" horizontalDpi="600" verticalDpi="600" orientation="landscape" scale="86" r:id="rId1"/>
  <headerFooter>
    <oddHeader>&amp;CA Fund: Town Wide</oddHeader>
  </headerFooter>
  <rowBreaks count="2" manualBreakCount="2">
    <brk id="38" max="8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5"/>
  <sheetViews>
    <sheetView zoomScale="95" zoomScaleNormal="95" workbookViewId="0" topLeftCell="A2">
      <selection activeCell="J28" sqref="J28"/>
    </sheetView>
  </sheetViews>
  <sheetFormatPr defaultColWidth="9.140625" defaultRowHeight="15"/>
  <cols>
    <col min="1" max="1" width="12.7109375" style="0" customWidth="1"/>
    <col min="2" max="2" width="57.7109375" style="0" bestFit="1" customWidth="1"/>
    <col min="3" max="7" width="14.7109375" style="4" customWidth="1"/>
    <col min="8" max="8" width="2.7109375" style="2" customWidth="1"/>
    <col min="9" max="9" width="8.7109375" style="2" customWidth="1"/>
    <col min="10" max="46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I1" s="117" t="s">
        <v>372</v>
      </c>
    </row>
    <row r="2" spans="1:7" ht="16.5" customHeight="1">
      <c r="A2" s="27" t="s">
        <v>0</v>
      </c>
      <c r="B2" s="28"/>
      <c r="C2" s="36"/>
      <c r="D2" s="36"/>
      <c r="E2" s="36"/>
      <c r="F2" s="36"/>
      <c r="G2" s="36"/>
    </row>
    <row r="3" spans="1:9" s="32" customFormat="1" ht="16.5" customHeight="1">
      <c r="A3" s="20" t="s">
        <v>319</v>
      </c>
      <c r="B3" s="20" t="s">
        <v>210</v>
      </c>
      <c r="C3" s="59">
        <v>1600</v>
      </c>
      <c r="D3" s="59">
        <v>1000</v>
      </c>
      <c r="E3" s="59">
        <v>1000</v>
      </c>
      <c r="F3" s="44">
        <v>0</v>
      </c>
      <c r="G3" s="59">
        <v>500</v>
      </c>
      <c r="I3" s="105">
        <f>IF(G3=0,"",(G3-E3)/E3)</f>
        <v>-0.5</v>
      </c>
    </row>
    <row r="4" spans="1:9" ht="16.5" customHeight="1">
      <c r="A4" s="20" t="s">
        <v>240</v>
      </c>
      <c r="B4" s="20" t="s">
        <v>241</v>
      </c>
      <c r="C4" s="44">
        <v>1000</v>
      </c>
      <c r="D4" s="44">
        <v>1000</v>
      </c>
      <c r="E4" s="44">
        <v>1720</v>
      </c>
      <c r="F4" s="44">
        <v>1480</v>
      </c>
      <c r="G4" s="44">
        <v>1800</v>
      </c>
      <c r="I4" s="105">
        <f aca="true" t="shared" si="0" ref="I4:I41">IF(G4=0,"",(G4-E4)/E4)</f>
        <v>0.046511627906976744</v>
      </c>
    </row>
    <row r="5" spans="1:9" ht="16.5" customHeight="1">
      <c r="A5" s="20" t="s">
        <v>242</v>
      </c>
      <c r="B5" s="20" t="s">
        <v>60</v>
      </c>
      <c r="C5" s="44">
        <v>30500</v>
      </c>
      <c r="D5" s="44">
        <v>31000</v>
      </c>
      <c r="E5" s="44">
        <v>31500</v>
      </c>
      <c r="F5" s="44">
        <v>31990</v>
      </c>
      <c r="G5" s="44">
        <v>32000</v>
      </c>
      <c r="I5" s="105">
        <f t="shared" si="0"/>
        <v>0.015873015873015872</v>
      </c>
    </row>
    <row r="6" spans="1:9" ht="16.5" customHeight="1">
      <c r="A6" s="20" t="s">
        <v>173</v>
      </c>
      <c r="B6" s="20" t="s">
        <v>64</v>
      </c>
      <c r="C6" s="44">
        <v>4000</v>
      </c>
      <c r="D6" s="44">
        <v>4000</v>
      </c>
      <c r="E6" s="44">
        <v>4000</v>
      </c>
      <c r="F6" s="44">
        <v>0</v>
      </c>
      <c r="G6" s="44">
        <v>4000</v>
      </c>
      <c r="I6" s="105">
        <f t="shared" si="0"/>
        <v>0</v>
      </c>
    </row>
    <row r="7" spans="1:11" ht="16.5" customHeight="1">
      <c r="A7" s="20" t="s">
        <v>243</v>
      </c>
      <c r="B7" s="20" t="s">
        <v>244</v>
      </c>
      <c r="C7" s="44">
        <v>350</v>
      </c>
      <c r="D7" s="44">
        <v>350</v>
      </c>
      <c r="E7" s="44">
        <v>350</v>
      </c>
      <c r="F7" s="44">
        <v>0</v>
      </c>
      <c r="G7" s="44">
        <v>150</v>
      </c>
      <c r="I7" s="105">
        <f t="shared" si="0"/>
        <v>-0.5714285714285714</v>
      </c>
      <c r="K7" s="113"/>
    </row>
    <row r="8" spans="1:9" ht="16.5" customHeight="1">
      <c r="A8" s="20" t="s">
        <v>103</v>
      </c>
      <c r="B8" s="20" t="s">
        <v>402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I8" s="105">
        <f t="shared" si="0"/>
      </c>
    </row>
    <row r="9" spans="1:9" ht="16.5" customHeight="1">
      <c r="A9" s="20" t="s">
        <v>245</v>
      </c>
      <c r="B9" s="20" t="s">
        <v>246</v>
      </c>
      <c r="C9" s="44">
        <v>5000</v>
      </c>
      <c r="D9" s="44">
        <v>5000</v>
      </c>
      <c r="E9" s="44">
        <v>5000</v>
      </c>
      <c r="F9" s="44">
        <v>6910</v>
      </c>
      <c r="G9" s="44">
        <v>5000</v>
      </c>
      <c r="I9" s="105">
        <f t="shared" si="0"/>
        <v>0</v>
      </c>
    </row>
    <row r="10" spans="1:9" ht="16.5" customHeight="1">
      <c r="A10" s="104" t="s">
        <v>104</v>
      </c>
      <c r="B10" s="20" t="s">
        <v>248</v>
      </c>
      <c r="C10" s="44">
        <v>1680</v>
      </c>
      <c r="D10" s="44">
        <v>1680</v>
      </c>
      <c r="E10" s="44">
        <v>1200</v>
      </c>
      <c r="F10" s="44">
        <v>0</v>
      </c>
      <c r="G10" s="44">
        <v>1200</v>
      </c>
      <c r="I10" s="105">
        <f t="shared" si="0"/>
        <v>0</v>
      </c>
    </row>
    <row r="11" spans="1:9" ht="16.5" customHeight="1">
      <c r="A11" s="104" t="s">
        <v>247</v>
      </c>
      <c r="B11" s="20" t="s">
        <v>249</v>
      </c>
      <c r="C11" s="44">
        <v>337</v>
      </c>
      <c r="D11" s="44">
        <v>337</v>
      </c>
      <c r="E11" s="44">
        <v>240</v>
      </c>
      <c r="F11" s="44">
        <v>0</v>
      </c>
      <c r="G11" s="44">
        <v>240</v>
      </c>
      <c r="I11" s="105">
        <f t="shared" si="0"/>
        <v>0</v>
      </c>
    </row>
    <row r="12" spans="1:9" ht="16.5" customHeight="1">
      <c r="A12" s="20" t="s">
        <v>250</v>
      </c>
      <c r="B12" s="20" t="s">
        <v>251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I12" s="105">
        <f t="shared" si="0"/>
      </c>
    </row>
    <row r="13" spans="1:9" ht="16.5" customHeight="1">
      <c r="A13" s="20" t="s">
        <v>105</v>
      </c>
      <c r="B13" s="20" t="s">
        <v>106</v>
      </c>
      <c r="C13" s="44">
        <v>11000</v>
      </c>
      <c r="D13" s="44">
        <v>11000</v>
      </c>
      <c r="E13" s="44">
        <v>11000</v>
      </c>
      <c r="F13" s="44">
        <v>10815</v>
      </c>
      <c r="G13" s="44">
        <v>10815</v>
      </c>
      <c r="I13" s="105">
        <f t="shared" si="0"/>
        <v>-0.01681818181818182</v>
      </c>
    </row>
    <row r="14" spans="1:9" ht="16.5" customHeight="1">
      <c r="A14" s="20" t="s">
        <v>107</v>
      </c>
      <c r="B14" s="20" t="s">
        <v>252</v>
      </c>
      <c r="C14" s="44">
        <v>3465</v>
      </c>
      <c r="D14" s="44">
        <v>4158</v>
      </c>
      <c r="E14" s="44">
        <v>3600</v>
      </c>
      <c r="F14" s="44">
        <v>1320</v>
      </c>
      <c r="G14" s="44">
        <v>3600</v>
      </c>
      <c r="I14" s="105">
        <f t="shared" si="0"/>
        <v>0</v>
      </c>
    </row>
    <row r="15" spans="1:9" ht="16.5" customHeight="1">
      <c r="A15" s="20" t="s">
        <v>439</v>
      </c>
      <c r="B15" s="20" t="s">
        <v>253</v>
      </c>
      <c r="C15" s="44">
        <v>692</v>
      </c>
      <c r="D15" s="44">
        <v>692</v>
      </c>
      <c r="E15" s="44">
        <v>480</v>
      </c>
      <c r="F15" s="44">
        <v>180</v>
      </c>
      <c r="G15" s="44">
        <v>480</v>
      </c>
      <c r="I15" s="105">
        <f t="shared" si="0"/>
        <v>0</v>
      </c>
    </row>
    <row r="16" spans="1:10" ht="16.5" customHeight="1">
      <c r="A16" s="20" t="s">
        <v>108</v>
      </c>
      <c r="B16" s="20" t="s">
        <v>91</v>
      </c>
      <c r="C16" s="44">
        <v>500</v>
      </c>
      <c r="D16" s="44">
        <v>500</v>
      </c>
      <c r="E16" s="44">
        <v>500</v>
      </c>
      <c r="F16" s="44">
        <v>0</v>
      </c>
      <c r="G16" s="44">
        <v>500</v>
      </c>
      <c r="I16" s="105">
        <f t="shared" si="0"/>
        <v>0</v>
      </c>
      <c r="J16" s="112"/>
    </row>
    <row r="17" spans="1:9" ht="16.5" customHeight="1">
      <c r="A17" s="20" t="s">
        <v>254</v>
      </c>
      <c r="B17" s="104" t="s">
        <v>510</v>
      </c>
      <c r="C17" s="44">
        <v>675</v>
      </c>
      <c r="D17" s="44">
        <v>246</v>
      </c>
      <c r="E17" s="44">
        <v>255</v>
      </c>
      <c r="F17" s="44">
        <v>0</v>
      </c>
      <c r="G17" s="44">
        <v>255</v>
      </c>
      <c r="I17" s="105">
        <f t="shared" si="0"/>
        <v>0</v>
      </c>
    </row>
    <row r="18" spans="1:9" ht="16.5" customHeight="1">
      <c r="A18" s="20" t="s">
        <v>109</v>
      </c>
      <c r="B18" s="104" t="s">
        <v>95</v>
      </c>
      <c r="C18" s="44">
        <v>501</v>
      </c>
      <c r="D18" s="44">
        <v>465</v>
      </c>
      <c r="E18" s="44">
        <v>475</v>
      </c>
      <c r="F18" s="44">
        <v>115</v>
      </c>
      <c r="G18" s="44">
        <v>475</v>
      </c>
      <c r="I18" s="105">
        <f t="shared" si="0"/>
        <v>0</v>
      </c>
    </row>
    <row r="19" spans="1:9" ht="16.5" customHeight="1">
      <c r="A19" s="20" t="s">
        <v>255</v>
      </c>
      <c r="B19" s="104" t="s">
        <v>512</v>
      </c>
      <c r="C19" s="44">
        <v>41157</v>
      </c>
      <c r="D19" s="44">
        <v>41570</v>
      </c>
      <c r="E19" s="44">
        <v>40000</v>
      </c>
      <c r="F19" s="44">
        <v>36882</v>
      </c>
      <c r="G19" s="44">
        <v>25084</v>
      </c>
      <c r="I19" s="105">
        <f t="shared" si="0"/>
        <v>-0.3729</v>
      </c>
    </row>
    <row r="20" spans="1:9" ht="16.5" customHeight="1">
      <c r="A20" s="20" t="s">
        <v>256</v>
      </c>
      <c r="B20" s="20" t="s">
        <v>257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I20" s="105">
        <f t="shared" si="0"/>
      </c>
    </row>
    <row r="21" spans="1:9" ht="16.5" customHeight="1" thickBot="1">
      <c r="A21" s="39" t="s">
        <v>153</v>
      </c>
      <c r="B21" s="39"/>
      <c r="C21" s="75">
        <f>SUM(C3:C20)</f>
        <v>102457</v>
      </c>
      <c r="D21" s="75">
        <f>SUM(D3:D20)</f>
        <v>102998</v>
      </c>
      <c r="E21" s="75">
        <f>SUM(E3:E20)</f>
        <v>101320</v>
      </c>
      <c r="F21" s="40">
        <f>SUM(F3:F20)</f>
        <v>89692</v>
      </c>
      <c r="G21" s="75">
        <f>SUM(G3:G20)</f>
        <v>86099</v>
      </c>
      <c r="I21" s="105">
        <f t="shared" si="0"/>
        <v>-0.1502270035530991</v>
      </c>
    </row>
    <row r="22" spans="1:46" s="13" customFormat="1" ht="16.5" customHeight="1" thickBot="1">
      <c r="A22" s="41" t="s">
        <v>1</v>
      </c>
      <c r="B22" s="16"/>
      <c r="C22" s="38"/>
      <c r="D22" s="38"/>
      <c r="E22" s="38"/>
      <c r="F22" s="38"/>
      <c r="G22" s="38"/>
      <c r="H22" s="14"/>
      <c r="I22" s="105">
        <f t="shared" si="0"/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9" ht="16.5" customHeight="1">
      <c r="A23" s="23" t="s">
        <v>99</v>
      </c>
      <c r="B23" s="20" t="s">
        <v>237</v>
      </c>
      <c r="C23" s="74"/>
      <c r="D23" s="74"/>
      <c r="E23" s="74"/>
      <c r="F23" s="45"/>
      <c r="G23" s="74"/>
      <c r="I23" s="105">
        <f t="shared" si="0"/>
      </c>
    </row>
    <row r="24" spans="1:9" ht="16.5" customHeight="1">
      <c r="A24" s="20" t="s">
        <v>258</v>
      </c>
      <c r="B24" s="20" t="s">
        <v>259</v>
      </c>
      <c r="C24" s="44">
        <v>14000</v>
      </c>
      <c r="D24" s="44">
        <v>40</v>
      </c>
      <c r="E24" s="44">
        <v>40</v>
      </c>
      <c r="F24" s="44">
        <v>0</v>
      </c>
      <c r="G24" s="44">
        <v>40</v>
      </c>
      <c r="I24" s="105">
        <f t="shared" si="0"/>
        <v>0</v>
      </c>
    </row>
    <row r="25" spans="1:9" ht="16.5" customHeight="1">
      <c r="A25" s="20" t="s">
        <v>260</v>
      </c>
      <c r="B25" s="20" t="s">
        <v>261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I25" s="105">
        <f t="shared" si="0"/>
      </c>
    </row>
    <row r="26" spans="1:9" ht="16.5" customHeight="1">
      <c r="A26" s="20" t="s">
        <v>365</v>
      </c>
      <c r="B26" s="20" t="s">
        <v>366</v>
      </c>
      <c r="C26" s="44">
        <v>0</v>
      </c>
      <c r="D26" s="44">
        <v>16100</v>
      </c>
      <c r="E26" s="44">
        <v>17000</v>
      </c>
      <c r="F26" s="44">
        <v>18180</v>
      </c>
      <c r="G26" s="44">
        <v>18500</v>
      </c>
      <c r="I26" s="105">
        <f t="shared" si="0"/>
        <v>0.08823529411764706</v>
      </c>
    </row>
    <row r="27" spans="1:9" ht="16.5" customHeight="1">
      <c r="A27" s="20" t="s">
        <v>100</v>
      </c>
      <c r="B27" s="20" t="s">
        <v>101</v>
      </c>
      <c r="C27" s="44">
        <v>800</v>
      </c>
      <c r="D27" s="44">
        <v>800</v>
      </c>
      <c r="E27" s="44">
        <v>500</v>
      </c>
      <c r="F27" s="44">
        <v>200</v>
      </c>
      <c r="G27" s="44">
        <v>500</v>
      </c>
      <c r="I27" s="105">
        <f t="shared" si="0"/>
        <v>0</v>
      </c>
    </row>
    <row r="28" spans="1:9" ht="16.5" customHeight="1">
      <c r="A28" s="20" t="s">
        <v>102</v>
      </c>
      <c r="B28" s="20" t="s">
        <v>66</v>
      </c>
      <c r="C28" s="44">
        <v>50</v>
      </c>
      <c r="D28" s="44">
        <v>50</v>
      </c>
      <c r="E28" s="44">
        <v>50</v>
      </c>
      <c r="F28" s="44">
        <v>63</v>
      </c>
      <c r="G28" s="44">
        <v>50</v>
      </c>
      <c r="I28" s="105">
        <f t="shared" si="0"/>
        <v>0</v>
      </c>
    </row>
    <row r="29" spans="1:9" ht="16.5" customHeight="1">
      <c r="A29" s="20" t="s">
        <v>177</v>
      </c>
      <c r="B29" s="20" t="s">
        <v>178</v>
      </c>
      <c r="C29" s="44">
        <v>1100</v>
      </c>
      <c r="D29" s="44">
        <v>2000</v>
      </c>
      <c r="E29" s="44">
        <v>2000</v>
      </c>
      <c r="F29" s="44">
        <v>1777</v>
      </c>
      <c r="G29" s="44">
        <v>2000</v>
      </c>
      <c r="I29" s="105">
        <f t="shared" si="0"/>
        <v>0</v>
      </c>
    </row>
    <row r="30" spans="1:9" ht="16.5" customHeight="1">
      <c r="A30" s="20" t="s">
        <v>182</v>
      </c>
      <c r="B30" s="20" t="s">
        <v>262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I30" s="105">
        <f t="shared" si="0"/>
      </c>
    </row>
    <row r="31" spans="1:9" ht="16.5" customHeight="1">
      <c r="A31" s="104" t="s">
        <v>362</v>
      </c>
      <c r="B31" s="104" t="s">
        <v>363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I31" s="105">
        <f t="shared" si="0"/>
      </c>
    </row>
    <row r="32" spans="1:9" ht="16.5" customHeight="1">
      <c r="A32" s="20" t="s">
        <v>331</v>
      </c>
      <c r="B32" s="20" t="s">
        <v>332</v>
      </c>
      <c r="C32" s="44">
        <v>100</v>
      </c>
      <c r="D32" s="44">
        <v>100</v>
      </c>
      <c r="E32" s="44">
        <v>100</v>
      </c>
      <c r="F32" s="44">
        <v>0</v>
      </c>
      <c r="G32" s="44">
        <v>100</v>
      </c>
      <c r="I32" s="105">
        <f t="shared" si="0"/>
        <v>0</v>
      </c>
    </row>
    <row r="33" spans="1:9" ht="16.5" customHeight="1">
      <c r="A33" s="20" t="s">
        <v>176</v>
      </c>
      <c r="B33" s="20" t="s">
        <v>77</v>
      </c>
      <c r="C33" s="44">
        <v>17000</v>
      </c>
      <c r="D33" s="44">
        <v>17000</v>
      </c>
      <c r="E33" s="44">
        <v>17000</v>
      </c>
      <c r="F33" s="44">
        <v>0</v>
      </c>
      <c r="G33" s="44">
        <v>10000</v>
      </c>
      <c r="I33" s="105">
        <f t="shared" si="0"/>
        <v>-0.4117647058823529</v>
      </c>
    </row>
    <row r="34" spans="1:9" ht="16.5" customHeight="1">
      <c r="A34" s="20" t="s">
        <v>352</v>
      </c>
      <c r="B34" s="20" t="s">
        <v>78</v>
      </c>
      <c r="C34" s="21">
        <v>18600</v>
      </c>
      <c r="D34" s="21">
        <v>18600</v>
      </c>
      <c r="E34" s="21">
        <v>18600</v>
      </c>
      <c r="F34" s="44">
        <v>15902</v>
      </c>
      <c r="G34" s="21">
        <v>18600</v>
      </c>
      <c r="I34" s="105">
        <f t="shared" si="0"/>
        <v>0</v>
      </c>
    </row>
    <row r="35" spans="1:9" ht="15">
      <c r="A35" s="29" t="s">
        <v>154</v>
      </c>
      <c r="B35" s="29"/>
      <c r="C35" s="46">
        <f>SUM(C23:C34)</f>
        <v>51650</v>
      </c>
      <c r="D35" s="46">
        <f>SUM(D23:D34)</f>
        <v>54690</v>
      </c>
      <c r="E35" s="46">
        <f>SUM(E23:E34)</f>
        <v>55290</v>
      </c>
      <c r="F35" s="66">
        <f>SUM(F23:F34)</f>
        <v>36122</v>
      </c>
      <c r="G35" s="46">
        <f>SUM(G23:G34)</f>
        <v>49790</v>
      </c>
      <c r="I35" s="105">
        <f t="shared" si="0"/>
        <v>-0.09947549285585097</v>
      </c>
    </row>
    <row r="36" spans="1:46" s="13" customFormat="1" ht="16.5" customHeight="1" thickBot="1">
      <c r="A36" s="16"/>
      <c r="B36" s="16"/>
      <c r="C36" s="38"/>
      <c r="D36" s="38"/>
      <c r="E36" s="38"/>
      <c r="F36" s="38"/>
      <c r="G36" s="38"/>
      <c r="H36" s="14"/>
      <c r="I36" s="105">
        <f t="shared" si="0"/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1:9" ht="12" customHeight="1">
      <c r="A37" s="20"/>
      <c r="B37" s="23" t="s">
        <v>163</v>
      </c>
      <c r="C37" s="44">
        <v>37000</v>
      </c>
      <c r="D37" s="44">
        <v>0</v>
      </c>
      <c r="E37" s="44">
        <v>40599</v>
      </c>
      <c r="F37" s="44">
        <v>0</v>
      </c>
      <c r="G37" s="44">
        <v>36000</v>
      </c>
      <c r="I37" s="105">
        <f t="shared" si="0"/>
        <v>-0.11327865218355132</v>
      </c>
    </row>
    <row r="38" spans="1:46" s="3" customFormat="1" ht="15.75" thickBot="1">
      <c r="A38" s="16"/>
      <c r="B38" s="16"/>
      <c r="C38" s="37"/>
      <c r="D38" s="37"/>
      <c r="E38" s="37"/>
      <c r="F38" s="37"/>
      <c r="G38" s="37"/>
      <c r="H38" s="2"/>
      <c r="I38" s="105">
        <f t="shared" si="0"/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9" ht="12" customHeight="1">
      <c r="A39" s="20" t="s">
        <v>99</v>
      </c>
      <c r="B39" s="20" t="s">
        <v>169</v>
      </c>
      <c r="C39" s="44">
        <f>C21-C35-C37</f>
        <v>13807</v>
      </c>
      <c r="D39" s="44">
        <f>D21-D35-D37</f>
        <v>48308</v>
      </c>
      <c r="E39" s="44">
        <f>E21-E35-E37</f>
        <v>5431</v>
      </c>
      <c r="F39" s="44">
        <v>0</v>
      </c>
      <c r="G39" s="44">
        <f>G21-G35-G37</f>
        <v>309</v>
      </c>
      <c r="I39" s="105">
        <f t="shared" si="0"/>
        <v>-0.9431044006628614</v>
      </c>
    </row>
    <row r="40" spans="1:46" s="3" customFormat="1" ht="15.75" thickBot="1">
      <c r="A40" s="16"/>
      <c r="B40" s="16"/>
      <c r="C40" s="38"/>
      <c r="D40" s="38"/>
      <c r="E40" s="38"/>
      <c r="F40" s="38"/>
      <c r="G40" s="38"/>
      <c r="H40" s="2"/>
      <c r="I40" s="105">
        <f t="shared" si="0"/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9" ht="12" customHeight="1">
      <c r="A41" s="16"/>
      <c r="B41" s="16" t="s">
        <v>164</v>
      </c>
      <c r="C41" s="17">
        <f>SUM(C35+C37+C39)</f>
        <v>102457</v>
      </c>
      <c r="D41" s="17">
        <f>SUM(D35+D37+D39)</f>
        <v>102998</v>
      </c>
      <c r="E41" s="17">
        <f>SUM(E35+E37+E39)</f>
        <v>101320</v>
      </c>
      <c r="F41" s="17">
        <f>SUM(F35+F37+F39)</f>
        <v>36122</v>
      </c>
      <c r="G41" s="17">
        <f>SUM(G35+G37+G39)</f>
        <v>86099</v>
      </c>
      <c r="I41" s="105">
        <f t="shared" si="0"/>
        <v>-0.1502270035530991</v>
      </c>
    </row>
    <row r="42" spans="1:9" ht="15">
      <c r="A42" s="16"/>
      <c r="B42" s="16"/>
      <c r="C42" s="38"/>
      <c r="D42" s="38"/>
      <c r="E42" s="38"/>
      <c r="F42" s="17"/>
      <c r="G42" s="38"/>
      <c r="I42" s="67"/>
    </row>
    <row r="43" spans="1:9" ht="12" customHeight="1">
      <c r="A43" s="16"/>
      <c r="B43" s="16" t="s">
        <v>167</v>
      </c>
      <c r="C43" s="17">
        <f>SUM(C41-C21)</f>
        <v>0</v>
      </c>
      <c r="D43" s="17">
        <f>SUM(D41-D21)</f>
        <v>0</v>
      </c>
      <c r="E43" s="17">
        <f>SUM(E41-E21)</f>
        <v>0</v>
      </c>
      <c r="F43" s="17"/>
      <c r="G43" s="17">
        <f>SUM(G41-G21)</f>
        <v>0</v>
      </c>
      <c r="I43" s="67"/>
    </row>
    <row r="44" spans="1:9" ht="15">
      <c r="A44" s="16"/>
      <c r="B44" s="16"/>
      <c r="C44" s="38"/>
      <c r="D44" s="38"/>
      <c r="E44" s="38"/>
      <c r="F44" s="38"/>
      <c r="G44" s="38"/>
      <c r="I44" s="67"/>
    </row>
    <row r="45" spans="1:9" ht="12" customHeight="1">
      <c r="A45" s="16"/>
      <c r="B45" s="16" t="s">
        <v>170</v>
      </c>
      <c r="C45" s="17">
        <f>SUM(C35+C39)</f>
        <v>65457</v>
      </c>
      <c r="D45" s="17">
        <f>SUM(D35+D39)</f>
        <v>102998</v>
      </c>
      <c r="E45" s="17">
        <f>SUM(E35+E39)</f>
        <v>60721</v>
      </c>
      <c r="F45" s="17">
        <f>SUM(F35+F39)</f>
        <v>36122</v>
      </c>
      <c r="G45" s="17">
        <f>SUM(G35+G39)</f>
        <v>50099</v>
      </c>
      <c r="I45" s="67"/>
    </row>
    <row r="46" spans="1:9" ht="15">
      <c r="A46" s="16"/>
      <c r="B46" s="16"/>
      <c r="C46" s="17"/>
      <c r="D46" s="17"/>
      <c r="E46" s="17"/>
      <c r="F46" s="17"/>
      <c r="G46" s="17"/>
      <c r="I46" s="67"/>
    </row>
    <row r="47" spans="1:9" ht="12" customHeight="1">
      <c r="A47" s="16"/>
      <c r="B47" s="16" t="s">
        <v>171</v>
      </c>
      <c r="C47" s="17">
        <f>SUM(-C21)</f>
        <v>-102457</v>
      </c>
      <c r="D47" s="17">
        <f>SUM(-D21)</f>
        <v>-102998</v>
      </c>
      <c r="E47" s="17">
        <f>SUM(-E21)</f>
        <v>-101320</v>
      </c>
      <c r="F47" s="17">
        <f>SUM(-F21)</f>
        <v>-89692</v>
      </c>
      <c r="G47" s="17">
        <f>SUM(-G21)</f>
        <v>-86099</v>
      </c>
      <c r="I47" s="67"/>
    </row>
    <row r="48" spans="1:9" ht="15">
      <c r="A48" s="16"/>
      <c r="B48" s="16"/>
      <c r="C48" s="17"/>
      <c r="D48" s="17"/>
      <c r="E48" s="17"/>
      <c r="F48" s="17"/>
      <c r="G48" s="17"/>
      <c r="I48" s="67"/>
    </row>
    <row r="49" spans="1:9" ht="12" customHeight="1">
      <c r="A49" s="16"/>
      <c r="B49" s="16" t="s">
        <v>172</v>
      </c>
      <c r="C49" s="17">
        <f>SUM(C45:C47)</f>
        <v>-37000</v>
      </c>
      <c r="D49" s="17">
        <f>SUM(D45:D47)</f>
        <v>0</v>
      </c>
      <c r="E49" s="17">
        <f>SUM(E45:E47)</f>
        <v>-40599</v>
      </c>
      <c r="F49" s="17">
        <f>SUM(F45:F47)</f>
        <v>-53570</v>
      </c>
      <c r="G49" s="17">
        <f>SUM(G45:G47)</f>
        <v>-36000</v>
      </c>
      <c r="I49" s="67"/>
    </row>
    <row r="50" spans="1:9" ht="15">
      <c r="A50" s="16"/>
      <c r="B50" s="16"/>
      <c r="C50" s="38"/>
      <c r="D50" s="38"/>
      <c r="E50" s="38"/>
      <c r="F50" s="17"/>
      <c r="G50" s="38"/>
      <c r="I50" s="67"/>
    </row>
    <row r="51" spans="1:9" ht="10.5" customHeight="1">
      <c r="A51" s="16"/>
      <c r="B51" s="16" t="s">
        <v>179</v>
      </c>
      <c r="C51" s="42">
        <v>73532</v>
      </c>
      <c r="D51" s="42">
        <v>90599.07</v>
      </c>
      <c r="E51" s="42">
        <v>90599.07</v>
      </c>
      <c r="F51" s="38"/>
      <c r="G51" s="42">
        <v>90599.07</v>
      </c>
      <c r="I51" s="67"/>
    </row>
    <row r="52" spans="1:9" ht="15">
      <c r="A52" s="16"/>
      <c r="B52" s="16"/>
      <c r="C52" s="43"/>
      <c r="D52" s="43"/>
      <c r="E52" s="43"/>
      <c r="F52" s="38"/>
      <c r="G52" s="43"/>
      <c r="I52" s="67"/>
    </row>
    <row r="53" spans="1:9" ht="12" customHeight="1">
      <c r="A53" s="16"/>
      <c r="B53" s="16" t="s">
        <v>180</v>
      </c>
      <c r="C53" s="42">
        <f>SUM(C49:C51)</f>
        <v>36532</v>
      </c>
      <c r="D53" s="42">
        <f>SUM(D49:D51)</f>
        <v>90599.07</v>
      </c>
      <c r="E53" s="42">
        <f>SUM(E49:E51)</f>
        <v>50000.07000000001</v>
      </c>
      <c r="F53" s="38"/>
      <c r="G53" s="42">
        <f>SUM(G49:G51)</f>
        <v>54599.07000000001</v>
      </c>
      <c r="I53" s="67"/>
    </row>
    <row r="54" spans="1:9" ht="15">
      <c r="A54" s="16"/>
      <c r="B54" s="16"/>
      <c r="C54" s="38"/>
      <c r="D54" s="38"/>
      <c r="E54" s="38"/>
      <c r="F54" s="38"/>
      <c r="G54" s="38"/>
      <c r="I54" s="67"/>
    </row>
    <row r="55" spans="1:9" ht="12" customHeight="1">
      <c r="A55" s="16"/>
      <c r="B55" s="34" t="s">
        <v>183</v>
      </c>
      <c r="C55" s="38"/>
      <c r="D55" s="38"/>
      <c r="E55" s="38"/>
      <c r="F55" s="38"/>
      <c r="G55" s="38"/>
      <c r="I55" s="67"/>
    </row>
    <row r="56" spans="1:9" ht="15">
      <c r="A56" s="16"/>
      <c r="B56" s="16"/>
      <c r="C56" s="38"/>
      <c r="D56" s="38"/>
      <c r="E56" s="38"/>
      <c r="F56" s="38"/>
      <c r="G56" s="38"/>
      <c r="I56" s="67"/>
    </row>
    <row r="57" spans="1:9" ht="12" customHeight="1">
      <c r="A57" s="16"/>
      <c r="B57" s="16" t="s">
        <v>186</v>
      </c>
      <c r="C57" s="38"/>
      <c r="D57" s="38"/>
      <c r="E57" s="38"/>
      <c r="F57" s="38"/>
      <c r="G57" s="38"/>
      <c r="I57" s="67"/>
    </row>
    <row r="58" spans="1:9" ht="15">
      <c r="A58" s="16"/>
      <c r="B58" s="16" t="s">
        <v>187</v>
      </c>
      <c r="C58" s="38"/>
      <c r="D58" s="38"/>
      <c r="E58" s="38"/>
      <c r="F58" s="38"/>
      <c r="G58" s="38"/>
      <c r="I58" s="67"/>
    </row>
    <row r="59" spans="1:9" ht="15">
      <c r="A59" s="16"/>
      <c r="B59" s="16"/>
      <c r="C59" s="38"/>
      <c r="D59" s="38"/>
      <c r="E59" s="38"/>
      <c r="F59" s="38"/>
      <c r="G59" s="38"/>
      <c r="I59" s="67"/>
    </row>
    <row r="60" spans="1:9" ht="12" customHeight="1">
      <c r="A60" s="16"/>
      <c r="B60" s="16" t="s">
        <v>188</v>
      </c>
      <c r="C60" s="38"/>
      <c r="D60" s="38"/>
      <c r="E60" s="38"/>
      <c r="F60" s="38"/>
      <c r="G60" s="38"/>
      <c r="I60" s="67"/>
    </row>
    <row r="61" ht="15">
      <c r="I61" s="67"/>
    </row>
    <row r="62" ht="15">
      <c r="I62" s="67"/>
    </row>
    <row r="63" ht="15">
      <c r="I63" s="67"/>
    </row>
    <row r="64" ht="15">
      <c r="I64" s="67"/>
    </row>
    <row r="65" ht="15">
      <c r="I65" s="67"/>
    </row>
    <row r="66" ht="15">
      <c r="I66" s="67"/>
    </row>
    <row r="67" ht="15">
      <c r="I67" s="67"/>
    </row>
    <row r="68" ht="15">
      <c r="I68" s="67"/>
    </row>
    <row r="69" ht="15">
      <c r="I69" s="67"/>
    </row>
    <row r="70" ht="15">
      <c r="I70" s="67"/>
    </row>
    <row r="71" ht="15">
      <c r="I71" s="67"/>
    </row>
    <row r="72" ht="15">
      <c r="I72" s="67"/>
    </row>
    <row r="73" ht="15">
      <c r="I73" s="67"/>
    </row>
    <row r="74" ht="15">
      <c r="I74" s="67"/>
    </row>
    <row r="75" ht="15">
      <c r="I75" s="67"/>
    </row>
    <row r="76" ht="15">
      <c r="I76" s="67"/>
    </row>
    <row r="77" ht="15">
      <c r="I77" s="67"/>
    </row>
    <row r="78" ht="15">
      <c r="I78" s="67"/>
    </row>
    <row r="79" ht="15">
      <c r="I79" s="67"/>
    </row>
    <row r="80" ht="15">
      <c r="I80" s="67"/>
    </row>
    <row r="81" ht="15">
      <c r="I81" s="67"/>
    </row>
    <row r="82" ht="15">
      <c r="I82" s="67"/>
    </row>
    <row r="83" ht="15">
      <c r="I83" s="67"/>
    </row>
    <row r="84" ht="15">
      <c r="I84" s="67"/>
    </row>
    <row r="85" ht="15">
      <c r="I85" s="67"/>
    </row>
  </sheetData>
  <sheetProtection/>
  <printOptions/>
  <pageMargins left="0.25" right="0.25" top="0.75" bottom="0.25" header="0.3" footer="0.3"/>
  <pageSetup fitToHeight="0" fitToWidth="1" horizontalDpi="600" verticalDpi="600" orientation="landscape" scale="86" r:id="rId1"/>
  <headerFooter>
    <oddHeader>&amp;CB Fund: Town Outside of Village
</oddHeader>
  </headerFooter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2.7109375" style="148" customWidth="1"/>
    <col min="2" max="2" width="57.7109375" style="16" customWidth="1"/>
    <col min="3" max="7" width="14.7109375" style="48" customWidth="1"/>
    <col min="8" max="8" width="2.7109375" style="28" customWidth="1"/>
    <col min="9" max="9" width="8.7109375" style="28" customWidth="1"/>
    <col min="10" max="11" width="9.8515625" style="28" bestFit="1" customWidth="1"/>
    <col min="12" max="16384" width="9.140625" style="28" customWidth="1"/>
  </cols>
  <sheetData>
    <row r="1" spans="1:9" s="2" customFormat="1" ht="45.75" thickBot="1">
      <c r="A1" s="144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I1" s="117" t="s">
        <v>372</v>
      </c>
    </row>
    <row r="2" spans="1:9" ht="16.5" customHeight="1">
      <c r="A2" s="142" t="s">
        <v>0</v>
      </c>
      <c r="B2" s="27"/>
      <c r="C2" s="47"/>
      <c r="D2" s="47"/>
      <c r="E2" s="47"/>
      <c r="F2" s="36"/>
      <c r="G2" s="47"/>
      <c r="H2" s="27"/>
      <c r="I2" s="2"/>
    </row>
    <row r="3" spans="1:9" ht="16.5" customHeight="1">
      <c r="A3" s="145" t="s">
        <v>191</v>
      </c>
      <c r="B3" s="20" t="s">
        <v>125</v>
      </c>
      <c r="C3" s="53">
        <v>7140</v>
      </c>
      <c r="D3" s="53">
        <v>7283</v>
      </c>
      <c r="E3" s="53">
        <v>7350</v>
      </c>
      <c r="F3" s="44">
        <v>7101</v>
      </c>
      <c r="G3" s="53">
        <v>7500</v>
      </c>
      <c r="H3" s="61"/>
      <c r="I3" s="105">
        <f aca="true" t="shared" si="0" ref="I3:I36">IF(G3=0,"",(G3-E3)/E3)</f>
        <v>0.02040816326530612</v>
      </c>
    </row>
    <row r="4" spans="1:10" ht="16.5" customHeight="1">
      <c r="A4" s="145" t="s">
        <v>192</v>
      </c>
      <c r="B4" s="20" t="s">
        <v>127</v>
      </c>
      <c r="C4" s="53">
        <v>40000</v>
      </c>
      <c r="D4" s="53">
        <v>40000</v>
      </c>
      <c r="E4" s="53">
        <v>40000</v>
      </c>
      <c r="F4" s="44">
        <v>3500</v>
      </c>
      <c r="G4" s="53">
        <v>75000</v>
      </c>
      <c r="H4" s="61"/>
      <c r="I4" s="105">
        <f t="shared" si="0"/>
        <v>0.875</v>
      </c>
      <c r="J4" s="114"/>
    </row>
    <row r="5" spans="1:9" ht="16.5" customHeight="1">
      <c r="A5" s="145" t="s">
        <v>193</v>
      </c>
      <c r="B5" s="20" t="s">
        <v>129</v>
      </c>
      <c r="C5" s="53">
        <v>0</v>
      </c>
      <c r="D5" s="53">
        <v>0</v>
      </c>
      <c r="E5" s="53">
        <v>0</v>
      </c>
      <c r="F5" s="44">
        <v>9636</v>
      </c>
      <c r="G5" s="53">
        <v>0</v>
      </c>
      <c r="H5" s="61"/>
      <c r="I5" s="105">
        <f t="shared" si="0"/>
      </c>
    </row>
    <row r="6" spans="1:9" ht="16.5" customHeight="1">
      <c r="A6" s="145" t="s">
        <v>194</v>
      </c>
      <c r="B6" s="20" t="s">
        <v>130</v>
      </c>
      <c r="C6" s="53">
        <v>14280</v>
      </c>
      <c r="D6" s="53">
        <v>14566</v>
      </c>
      <c r="E6" s="53">
        <v>14700</v>
      </c>
      <c r="F6" s="44">
        <v>13846</v>
      </c>
      <c r="G6" s="53">
        <v>15000</v>
      </c>
      <c r="H6" s="61"/>
      <c r="I6" s="105">
        <f t="shared" si="0"/>
        <v>0.02040816326530612</v>
      </c>
    </row>
    <row r="7" spans="1:9" ht="16.5" customHeight="1">
      <c r="A7" s="145" t="s">
        <v>263</v>
      </c>
      <c r="B7" s="20" t="s">
        <v>264</v>
      </c>
      <c r="C7" s="53">
        <v>10000</v>
      </c>
      <c r="D7" s="53">
        <v>10000</v>
      </c>
      <c r="E7" s="53">
        <v>10200</v>
      </c>
      <c r="F7" s="44">
        <v>952</v>
      </c>
      <c r="G7" s="53">
        <v>10404</v>
      </c>
      <c r="H7" s="61"/>
      <c r="I7" s="105">
        <f t="shared" si="0"/>
        <v>0.02</v>
      </c>
    </row>
    <row r="8" spans="1:9" ht="16.5" customHeight="1">
      <c r="A8" s="145" t="s">
        <v>195</v>
      </c>
      <c r="B8" s="20" t="s">
        <v>132</v>
      </c>
      <c r="C8" s="53">
        <v>19780</v>
      </c>
      <c r="D8" s="53">
        <v>20176</v>
      </c>
      <c r="E8" s="53">
        <v>20375</v>
      </c>
      <c r="F8" s="44">
        <v>0</v>
      </c>
      <c r="G8" s="53">
        <v>78200</v>
      </c>
      <c r="H8" s="61"/>
      <c r="I8" s="105">
        <f t="shared" si="0"/>
        <v>2.838036809815951</v>
      </c>
    </row>
    <row r="9" spans="1:11" ht="16.5" customHeight="1">
      <c r="A9" s="145" t="s">
        <v>265</v>
      </c>
      <c r="B9" s="20" t="s">
        <v>266</v>
      </c>
      <c r="C9" s="53">
        <v>20000</v>
      </c>
      <c r="D9" s="53">
        <v>20000</v>
      </c>
      <c r="E9" s="53">
        <v>20000</v>
      </c>
      <c r="F9" s="44">
        <v>0</v>
      </c>
      <c r="G9" s="53">
        <v>60000</v>
      </c>
      <c r="H9" s="61"/>
      <c r="I9" s="105">
        <f t="shared" si="0"/>
        <v>2</v>
      </c>
      <c r="K9" s="115"/>
    </row>
    <row r="10" spans="1:9" ht="16.5" customHeight="1">
      <c r="A10" s="145" t="s">
        <v>196</v>
      </c>
      <c r="B10" s="20" t="s">
        <v>134</v>
      </c>
      <c r="C10" s="53">
        <v>4700</v>
      </c>
      <c r="D10" s="53">
        <v>5000</v>
      </c>
      <c r="E10" s="53">
        <v>5100</v>
      </c>
      <c r="F10" s="44">
        <v>0</v>
      </c>
      <c r="G10" s="53">
        <v>89200</v>
      </c>
      <c r="H10" s="61"/>
      <c r="I10" s="105">
        <f t="shared" si="0"/>
        <v>16.49019607843137</v>
      </c>
    </row>
    <row r="11" spans="1:11" ht="16.5" customHeight="1">
      <c r="A11" s="147" t="s">
        <v>479</v>
      </c>
      <c r="B11" s="104" t="s">
        <v>480</v>
      </c>
      <c r="C11" s="53"/>
      <c r="D11" s="53"/>
      <c r="E11" s="53"/>
      <c r="F11" s="44"/>
      <c r="G11" s="53">
        <v>45300</v>
      </c>
      <c r="H11" s="61"/>
      <c r="I11" s="105"/>
      <c r="K11" s="115"/>
    </row>
    <row r="12" spans="1:9" ht="16.5" customHeight="1">
      <c r="A12" s="145" t="s">
        <v>347</v>
      </c>
      <c r="B12" s="20" t="s">
        <v>267</v>
      </c>
      <c r="C12" s="53">
        <v>27000</v>
      </c>
      <c r="D12" s="53">
        <v>27000</v>
      </c>
      <c r="E12" s="53">
        <v>27000</v>
      </c>
      <c r="F12" s="44">
        <v>7276</v>
      </c>
      <c r="G12" s="53">
        <v>84400</v>
      </c>
      <c r="H12" s="61"/>
      <c r="I12" s="105">
        <f t="shared" si="0"/>
        <v>2.1259259259259258</v>
      </c>
    </row>
    <row r="13" spans="1:9" ht="16.5" customHeight="1">
      <c r="A13" s="145" t="s">
        <v>197</v>
      </c>
      <c r="B13" s="20" t="s">
        <v>93</v>
      </c>
      <c r="C13" s="53">
        <v>4291</v>
      </c>
      <c r="D13" s="53">
        <v>4907</v>
      </c>
      <c r="E13" s="53">
        <v>5005</v>
      </c>
      <c r="F13" s="44">
        <v>0</v>
      </c>
      <c r="G13" s="53">
        <v>16445</v>
      </c>
      <c r="H13" s="61"/>
      <c r="I13" s="105">
        <f t="shared" si="0"/>
        <v>2.2857142857142856</v>
      </c>
    </row>
    <row r="14" spans="1:9" ht="16.5" customHeight="1">
      <c r="A14" s="145" t="s">
        <v>168</v>
      </c>
      <c r="B14" s="20" t="s">
        <v>95</v>
      </c>
      <c r="C14" s="53">
        <v>3089</v>
      </c>
      <c r="D14" s="53">
        <v>3180</v>
      </c>
      <c r="E14" s="53">
        <v>3244</v>
      </c>
      <c r="F14" s="44">
        <v>1569</v>
      </c>
      <c r="G14" s="53">
        <v>11011</v>
      </c>
      <c r="H14" s="61"/>
      <c r="I14" s="105">
        <f t="shared" si="0"/>
        <v>2.394266337854501</v>
      </c>
    </row>
    <row r="15" spans="1:9" ht="16.5" customHeight="1">
      <c r="A15" s="145" t="s">
        <v>198</v>
      </c>
      <c r="B15" s="20" t="s">
        <v>138</v>
      </c>
      <c r="C15" s="53">
        <v>0</v>
      </c>
      <c r="D15" s="53">
        <v>0</v>
      </c>
      <c r="E15" s="53">
        <v>0</v>
      </c>
      <c r="F15" s="44">
        <v>0</v>
      </c>
      <c r="G15" s="53">
        <v>28705</v>
      </c>
      <c r="H15" s="61"/>
      <c r="I15" s="105" t="e">
        <f t="shared" si="0"/>
        <v>#DIV/0!</v>
      </c>
    </row>
    <row r="16" spans="1:9" ht="16.5" customHeight="1">
      <c r="A16" s="147" t="s">
        <v>481</v>
      </c>
      <c r="B16" s="104" t="s">
        <v>482</v>
      </c>
      <c r="C16" s="53"/>
      <c r="D16" s="53"/>
      <c r="E16" s="53"/>
      <c r="F16" s="44"/>
      <c r="G16" s="53">
        <v>2401</v>
      </c>
      <c r="H16" s="61"/>
      <c r="I16" s="105"/>
    </row>
    <row r="17" spans="1:9" ht="16.5" customHeight="1">
      <c r="A17" s="145" t="s">
        <v>269</v>
      </c>
      <c r="B17" s="20" t="s">
        <v>268</v>
      </c>
      <c r="C17" s="53">
        <v>0</v>
      </c>
      <c r="D17" s="53">
        <v>0</v>
      </c>
      <c r="E17" s="53">
        <v>0</v>
      </c>
      <c r="F17" s="44">
        <v>0</v>
      </c>
      <c r="G17" s="53">
        <v>0</v>
      </c>
      <c r="H17" s="61"/>
      <c r="I17" s="105">
        <f t="shared" si="0"/>
      </c>
    </row>
    <row r="18" spans="1:9" ht="16.5" customHeight="1">
      <c r="A18" s="145" t="s">
        <v>274</v>
      </c>
      <c r="B18" s="20" t="s">
        <v>273</v>
      </c>
      <c r="C18" s="53">
        <v>0</v>
      </c>
      <c r="D18" s="53">
        <v>0</v>
      </c>
      <c r="E18" s="53">
        <v>0</v>
      </c>
      <c r="F18" s="44">
        <v>0</v>
      </c>
      <c r="G18" s="53">
        <v>0</v>
      </c>
      <c r="H18" s="61"/>
      <c r="I18" s="105">
        <f t="shared" si="0"/>
      </c>
    </row>
    <row r="19" spans="1:9" ht="16.5" customHeight="1">
      <c r="A19" s="145" t="s">
        <v>270</v>
      </c>
      <c r="B19" s="20" t="s">
        <v>271</v>
      </c>
      <c r="C19" s="53">
        <v>0</v>
      </c>
      <c r="D19" s="53">
        <v>0</v>
      </c>
      <c r="E19" s="53">
        <v>0</v>
      </c>
      <c r="F19" s="44">
        <v>0</v>
      </c>
      <c r="G19" s="53">
        <v>0</v>
      </c>
      <c r="H19" s="61"/>
      <c r="I19" s="105">
        <f t="shared" si="0"/>
      </c>
    </row>
    <row r="20" spans="1:9" s="27" customFormat="1" ht="16.5" customHeight="1">
      <c r="A20" s="145" t="s">
        <v>272</v>
      </c>
      <c r="B20" s="20" t="s">
        <v>275</v>
      </c>
      <c r="C20" s="53">
        <v>0</v>
      </c>
      <c r="D20" s="53">
        <v>0</v>
      </c>
      <c r="E20" s="53">
        <v>0</v>
      </c>
      <c r="F20" s="44">
        <v>0</v>
      </c>
      <c r="G20" s="53">
        <v>0</v>
      </c>
      <c r="H20" s="61"/>
      <c r="I20" s="105">
        <f t="shared" si="0"/>
      </c>
    </row>
    <row r="21" spans="1:9" s="27" customFormat="1" ht="16.5" customHeight="1">
      <c r="A21" s="145" t="s">
        <v>292</v>
      </c>
      <c r="B21" s="20" t="s">
        <v>276</v>
      </c>
      <c r="C21" s="53">
        <v>0</v>
      </c>
      <c r="D21" s="53">
        <v>0</v>
      </c>
      <c r="E21" s="53">
        <v>0</v>
      </c>
      <c r="F21" s="44">
        <v>0</v>
      </c>
      <c r="G21" s="53">
        <v>0</v>
      </c>
      <c r="H21" s="61"/>
      <c r="I21" s="105">
        <f t="shared" si="0"/>
      </c>
    </row>
    <row r="22" spans="1:9" ht="16.5" customHeight="1">
      <c r="A22" s="143" t="s">
        <v>153</v>
      </c>
      <c r="B22" s="29"/>
      <c r="C22" s="54">
        <f>SUM(C3:C21)</f>
        <v>150280</v>
      </c>
      <c r="D22" s="54">
        <f>SUM(D3:D21)</f>
        <v>152112</v>
      </c>
      <c r="E22" s="54">
        <f>SUM(E3:E21)</f>
        <v>152974</v>
      </c>
      <c r="F22" s="54">
        <f>SUM(F3:F21)</f>
        <v>43880</v>
      </c>
      <c r="G22" s="54">
        <f>SUM(G3:G21)</f>
        <v>523566</v>
      </c>
      <c r="H22" s="61"/>
      <c r="I22" s="105">
        <f t="shared" si="0"/>
        <v>2.422581615176435</v>
      </c>
    </row>
    <row r="23" spans="1:9" ht="16.5" customHeight="1">
      <c r="A23" s="146" t="s">
        <v>314</v>
      </c>
      <c r="B23" s="116"/>
      <c r="C23" s="56"/>
      <c r="D23" s="56"/>
      <c r="E23" s="56"/>
      <c r="F23" s="56"/>
      <c r="G23" s="56"/>
      <c r="H23" s="27"/>
      <c r="I23" s="105">
        <f t="shared" si="0"/>
      </c>
    </row>
    <row r="24" spans="1:9" ht="16.5" customHeight="1">
      <c r="A24" s="147" t="s">
        <v>155</v>
      </c>
      <c r="B24" s="104" t="s">
        <v>237</v>
      </c>
      <c r="C24" s="53">
        <v>0</v>
      </c>
      <c r="D24" s="53">
        <v>0</v>
      </c>
      <c r="E24" s="53">
        <v>0</v>
      </c>
      <c r="F24" s="53"/>
      <c r="G24" s="53">
        <v>0</v>
      </c>
      <c r="H24" s="61"/>
      <c r="I24" s="105">
        <f t="shared" si="0"/>
      </c>
    </row>
    <row r="25" spans="1:9" ht="16.5" customHeight="1">
      <c r="A25" s="145" t="s">
        <v>277</v>
      </c>
      <c r="B25" s="20" t="s">
        <v>261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61"/>
      <c r="I25" s="105">
        <f t="shared" si="0"/>
      </c>
    </row>
    <row r="26" spans="1:9" ht="16.5" customHeight="1">
      <c r="A26" s="145" t="s">
        <v>199</v>
      </c>
      <c r="B26" s="20" t="s">
        <v>113</v>
      </c>
      <c r="C26" s="53">
        <v>15000</v>
      </c>
      <c r="D26" s="53">
        <v>15000</v>
      </c>
      <c r="E26" s="53">
        <v>15000</v>
      </c>
      <c r="F26" s="53">
        <v>7510</v>
      </c>
      <c r="G26" s="179">
        <v>190000</v>
      </c>
      <c r="H26" s="61"/>
      <c r="I26" s="105">
        <f t="shared" si="0"/>
        <v>11.666666666666666</v>
      </c>
    </row>
    <row r="27" spans="1:9" ht="16.5" customHeight="1">
      <c r="A27" s="145" t="s">
        <v>110</v>
      </c>
      <c r="B27" s="20" t="s">
        <v>66</v>
      </c>
      <c r="C27" s="53">
        <v>100</v>
      </c>
      <c r="D27" s="53">
        <v>50</v>
      </c>
      <c r="E27" s="53">
        <v>50</v>
      </c>
      <c r="F27" s="53">
        <v>186</v>
      </c>
      <c r="G27" s="53">
        <v>50</v>
      </c>
      <c r="H27" s="61"/>
      <c r="I27" s="105">
        <f t="shared" si="0"/>
        <v>0</v>
      </c>
    </row>
    <row r="28" spans="1:9" ht="16.5" customHeight="1">
      <c r="A28" s="145" t="s">
        <v>392</v>
      </c>
      <c r="B28" s="20"/>
      <c r="C28" s="53"/>
      <c r="D28" s="53"/>
      <c r="E28" s="53"/>
      <c r="F28" s="53">
        <v>0</v>
      </c>
      <c r="G28" s="53"/>
      <c r="H28" s="61"/>
      <c r="I28" s="105"/>
    </row>
    <row r="29" spans="1:9" ht="16.5" customHeight="1">
      <c r="A29" s="145" t="s">
        <v>200</v>
      </c>
      <c r="B29" s="20" t="s">
        <v>278</v>
      </c>
      <c r="C29" s="53">
        <v>30000</v>
      </c>
      <c r="D29" s="53">
        <v>30000</v>
      </c>
      <c r="E29" s="53">
        <v>30000</v>
      </c>
      <c r="F29" s="53">
        <v>11952</v>
      </c>
      <c r="G29" s="53">
        <v>30000</v>
      </c>
      <c r="H29" s="61"/>
      <c r="I29" s="105">
        <f t="shared" si="0"/>
        <v>0</v>
      </c>
    </row>
    <row r="30" spans="1:9" s="27" customFormat="1" ht="16.5" customHeight="1">
      <c r="A30" s="145" t="s">
        <v>279</v>
      </c>
      <c r="B30" s="20" t="s">
        <v>280</v>
      </c>
      <c r="C30" s="53">
        <v>0</v>
      </c>
      <c r="D30" s="53">
        <v>0</v>
      </c>
      <c r="E30" s="53">
        <v>0</v>
      </c>
      <c r="F30" s="53">
        <v>0</v>
      </c>
      <c r="G30" s="179">
        <v>269990</v>
      </c>
      <c r="H30" s="61"/>
      <c r="I30" s="105" t="e">
        <f t="shared" si="0"/>
        <v>#DIV/0!</v>
      </c>
    </row>
    <row r="31" spans="1:9" ht="12" customHeight="1">
      <c r="A31" s="145" t="s">
        <v>201</v>
      </c>
      <c r="B31" s="20" t="s">
        <v>117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61"/>
      <c r="I31" s="105">
        <f t="shared" si="0"/>
      </c>
    </row>
    <row r="32" spans="1:9" ht="15">
      <c r="A32" s="143" t="s">
        <v>154</v>
      </c>
      <c r="B32" s="29"/>
      <c r="C32" s="54">
        <f>SUM(C24:C31)</f>
        <v>45100</v>
      </c>
      <c r="D32" s="54">
        <f>SUM(D24:D31)</f>
        <v>45050</v>
      </c>
      <c r="E32" s="54">
        <f>SUM(E24:E31)</f>
        <v>45050</v>
      </c>
      <c r="F32" s="54">
        <f>SUM(F24:F31)</f>
        <v>19648</v>
      </c>
      <c r="G32" s="54">
        <f>SUM(G24:G31)</f>
        <v>490040</v>
      </c>
      <c r="H32" s="61"/>
      <c r="I32" s="105">
        <f t="shared" si="0"/>
        <v>9.877691453940066</v>
      </c>
    </row>
    <row r="33" ht="12" customHeight="1">
      <c r="I33" s="105">
        <f t="shared" si="0"/>
      </c>
    </row>
    <row r="34" spans="2:9" ht="15">
      <c r="B34" s="23" t="s">
        <v>163</v>
      </c>
      <c r="C34" s="57">
        <v>29000</v>
      </c>
      <c r="D34" s="57">
        <v>0</v>
      </c>
      <c r="E34" s="57">
        <v>0</v>
      </c>
      <c r="F34" s="57"/>
      <c r="G34" s="57">
        <v>0</v>
      </c>
      <c r="I34" s="105">
        <f t="shared" si="0"/>
      </c>
    </row>
    <row r="35" spans="1:9" ht="12" customHeight="1">
      <c r="A35" s="145" t="s">
        <v>159</v>
      </c>
      <c r="I35" s="105">
        <f t="shared" si="0"/>
      </c>
    </row>
    <row r="36" spans="1:9" ht="15.75" thickBot="1">
      <c r="A36" s="149" t="s">
        <v>155</v>
      </c>
      <c r="B36" s="18" t="s">
        <v>169</v>
      </c>
      <c r="C36" s="73">
        <f>C22-C32-C34</f>
        <v>76180</v>
      </c>
      <c r="D36" s="73">
        <f>D22-D32-D34</f>
        <v>107062</v>
      </c>
      <c r="E36" s="73">
        <f>E22-E32-E34</f>
        <v>107924</v>
      </c>
      <c r="F36" s="49">
        <v>0</v>
      </c>
      <c r="G36" s="73">
        <f>G22-G32-G34</f>
        <v>33526</v>
      </c>
      <c r="H36" s="72"/>
      <c r="I36" s="105">
        <f t="shared" si="0"/>
        <v>-0.6893554723694452</v>
      </c>
    </row>
    <row r="37" spans="3:7" ht="12" customHeight="1">
      <c r="C37" s="48" t="s">
        <v>159</v>
      </c>
      <c r="D37" s="48" t="s">
        <v>159</v>
      </c>
      <c r="E37" s="48" t="s">
        <v>159</v>
      </c>
      <c r="G37" s="48" t="s">
        <v>159</v>
      </c>
    </row>
    <row r="38" spans="2:7" ht="14.25">
      <c r="B38" s="16" t="s">
        <v>164</v>
      </c>
      <c r="C38" s="50">
        <f>SUM(C32+C34+C36)</f>
        <v>150280</v>
      </c>
      <c r="D38" s="50">
        <f>SUM(D32+D34+D36)</f>
        <v>152112</v>
      </c>
      <c r="E38" s="50">
        <f>SUM(E32+E34+E36)</f>
        <v>152974</v>
      </c>
      <c r="F38" s="50"/>
      <c r="G38" s="50">
        <f>SUM(G32+G34+G36)</f>
        <v>523566</v>
      </c>
    </row>
    <row r="39" ht="12" customHeight="1">
      <c r="F39" s="50"/>
    </row>
    <row r="40" spans="2:7" ht="14.25">
      <c r="B40" s="16" t="s">
        <v>167</v>
      </c>
      <c r="C40" s="50">
        <f>SUM(C38-C22)</f>
        <v>0</v>
      </c>
      <c r="D40" s="50">
        <f>SUM(D38-D22)</f>
        <v>0</v>
      </c>
      <c r="E40" s="50">
        <f>SUM(E38-E22)</f>
        <v>0</v>
      </c>
      <c r="F40" s="50"/>
      <c r="G40" s="50">
        <f>SUM(G38-G22)</f>
        <v>0</v>
      </c>
    </row>
    <row r="41" ht="12" customHeight="1"/>
    <row r="42" spans="2:7" ht="14.25">
      <c r="B42" s="16" t="s">
        <v>170</v>
      </c>
      <c r="C42" s="48">
        <f>SUM(C32+C36)</f>
        <v>121280</v>
      </c>
      <c r="D42" s="48">
        <f>SUM(D32+D36)</f>
        <v>152112</v>
      </c>
      <c r="E42" s="48">
        <f>SUM(E32+E36)</f>
        <v>152974</v>
      </c>
      <c r="F42" s="48">
        <f>SUM(F32+F36)</f>
        <v>19648</v>
      </c>
      <c r="G42" s="48">
        <f>SUM(G32+G36)</f>
        <v>523566</v>
      </c>
    </row>
    <row r="43" ht="12" customHeight="1"/>
    <row r="44" spans="2:7" ht="14.25">
      <c r="B44" s="16" t="s">
        <v>171</v>
      </c>
      <c r="C44" s="48">
        <f>SUM(-C22)</f>
        <v>-150280</v>
      </c>
      <c r="D44" s="48">
        <f>SUM(-D22)</f>
        <v>-152112</v>
      </c>
      <c r="E44" s="48">
        <f>SUM(-E22)</f>
        <v>-152974</v>
      </c>
      <c r="F44" s="48">
        <f>SUM(-F22)</f>
        <v>-43880</v>
      </c>
      <c r="G44" s="48">
        <f>SUM(-G22)</f>
        <v>-523566</v>
      </c>
    </row>
    <row r="45" ht="12" customHeight="1"/>
    <row r="46" spans="2:7" ht="14.25">
      <c r="B46" s="16" t="s">
        <v>172</v>
      </c>
      <c r="C46" s="48">
        <f>SUM(C42:C44)</f>
        <v>-29000</v>
      </c>
      <c r="D46" s="48">
        <f>SUM(D42:D44)</f>
        <v>0</v>
      </c>
      <c r="E46" s="48">
        <f>SUM(E42:E44)</f>
        <v>0</v>
      </c>
      <c r="F46" s="48">
        <f>SUM(F42:F44)</f>
        <v>-24232</v>
      </c>
      <c r="G46" s="48">
        <f>SUM(G42:G44)</f>
        <v>0</v>
      </c>
    </row>
    <row r="48" spans="2:7" ht="14.25">
      <c r="B48" s="16" t="s">
        <v>179</v>
      </c>
      <c r="C48" s="51">
        <v>81255.34</v>
      </c>
      <c r="D48" s="51">
        <v>60686.73</v>
      </c>
      <c r="E48" s="51">
        <v>60687</v>
      </c>
      <c r="G48" s="51">
        <v>60686.73</v>
      </c>
    </row>
    <row r="49" ht="12" customHeight="1"/>
    <row r="50" spans="2:7" ht="14.25">
      <c r="B50" s="16" t="s">
        <v>180</v>
      </c>
      <c r="C50" s="48">
        <f>SUM(C46:C48)</f>
        <v>52255.34</v>
      </c>
      <c r="D50" s="48">
        <f>SUM(D46:D48)</f>
        <v>60686.73</v>
      </c>
      <c r="E50" s="48">
        <f>SUM(E46:E48)</f>
        <v>60687</v>
      </c>
      <c r="G50" s="48">
        <f>SUM(G46:G48)</f>
        <v>60686.73</v>
      </c>
    </row>
    <row r="51" ht="12" customHeight="1"/>
    <row r="52" spans="2:7" ht="15">
      <c r="B52" s="34" t="s">
        <v>183</v>
      </c>
      <c r="C52" s="52"/>
      <c r="D52" s="52"/>
      <c r="E52" s="52"/>
      <c r="F52" s="52"/>
      <c r="G52" s="52"/>
    </row>
    <row r="54" spans="2:7" ht="14.25">
      <c r="B54" s="16" t="s">
        <v>185</v>
      </c>
      <c r="C54" s="52"/>
      <c r="D54" s="52"/>
      <c r="E54" s="52"/>
      <c r="F54" s="52"/>
      <c r="G54" s="52"/>
    </row>
    <row r="55" spans="2:7" ht="14.25">
      <c r="B55" s="16" t="s">
        <v>184</v>
      </c>
      <c r="C55" s="52"/>
      <c r="D55" s="52"/>
      <c r="E55" s="52"/>
      <c r="F55" s="52"/>
      <c r="G55" s="52"/>
    </row>
    <row r="56" spans="2:7" ht="12" customHeight="1">
      <c r="B56" s="16" t="s">
        <v>186</v>
      </c>
      <c r="C56" s="52"/>
      <c r="D56" s="52"/>
      <c r="E56" s="52"/>
      <c r="F56" s="52"/>
      <c r="G56" s="52"/>
    </row>
    <row r="57" spans="2:7" ht="14.25">
      <c r="B57" s="16" t="s">
        <v>187</v>
      </c>
      <c r="C57" s="52"/>
      <c r="D57" s="52"/>
      <c r="E57" s="52"/>
      <c r="F57" s="52"/>
      <c r="G57" s="52"/>
    </row>
    <row r="59" spans="2:7" ht="14.25">
      <c r="B59" s="16" t="s">
        <v>188</v>
      </c>
      <c r="C59" s="52"/>
      <c r="D59" s="52"/>
      <c r="E59" s="52"/>
      <c r="F59" s="52"/>
      <c r="G59" s="52"/>
    </row>
  </sheetData>
  <sheetProtection/>
  <printOptions/>
  <pageMargins left="0.25" right="0.25" top="0.5" bottom="0.25" header="0.3" footer="0.3"/>
  <pageSetup fitToHeight="2" horizontalDpi="600" verticalDpi="600" orientation="landscape" scale="85" r:id="rId1"/>
  <headerFooter>
    <oddHeader>&amp;CDA Fund: Highway Town Wide
</oddHead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="106" zoomScaleNormal="106" zoomScalePageLayoutView="0" workbookViewId="0" topLeftCell="A1">
      <pane xSplit="1" ySplit="1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0" sqref="O40"/>
    </sheetView>
  </sheetViews>
  <sheetFormatPr defaultColWidth="9.140625" defaultRowHeight="15"/>
  <cols>
    <col min="1" max="1" width="12.7109375" style="0" customWidth="1"/>
    <col min="2" max="2" width="59.57421875" style="0" customWidth="1"/>
    <col min="3" max="7" width="14.7109375" style="5" customWidth="1"/>
    <col min="8" max="8" width="2.7109375" style="0" customWidth="1"/>
    <col min="9" max="9" width="8.7109375" style="28" customWidth="1"/>
    <col min="10" max="11" width="10.00390625" style="2" bestFit="1" customWidth="1"/>
    <col min="12" max="16384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H1" s="2"/>
      <c r="I1" s="117" t="s">
        <v>372</v>
      </c>
    </row>
    <row r="2" spans="1:9" s="28" customFormat="1" ht="16.5" customHeight="1">
      <c r="A2" s="27" t="s">
        <v>0</v>
      </c>
      <c r="B2" s="27"/>
      <c r="C2" s="47"/>
      <c r="D2" s="47"/>
      <c r="E2" s="47"/>
      <c r="F2" s="36"/>
      <c r="G2" s="47"/>
      <c r="H2" s="27"/>
      <c r="I2" s="2"/>
    </row>
    <row r="3" spans="1:9" ht="16.5" customHeight="1">
      <c r="A3" s="20" t="s">
        <v>119</v>
      </c>
      <c r="B3" s="20" t="s">
        <v>120</v>
      </c>
      <c r="C3" s="21">
        <v>42852</v>
      </c>
      <c r="D3" s="53">
        <v>43709</v>
      </c>
      <c r="E3" s="53">
        <v>44100</v>
      </c>
      <c r="F3" s="44">
        <v>41201</v>
      </c>
      <c r="G3" s="53">
        <v>45000</v>
      </c>
      <c r="H3" s="61"/>
      <c r="I3" s="105">
        <f>IF(G3=0,"",(G3-E3)/E3)</f>
        <v>0.02040816326530612</v>
      </c>
    </row>
    <row r="4" spans="1:9" ht="16.5" customHeight="1">
      <c r="A4" s="20" t="s">
        <v>121</v>
      </c>
      <c r="B4" s="20" t="s">
        <v>122</v>
      </c>
      <c r="C4" s="21">
        <v>172000</v>
      </c>
      <c r="D4" s="21">
        <v>155000</v>
      </c>
      <c r="E4" s="21">
        <v>170000</v>
      </c>
      <c r="F4" s="44">
        <v>149981</v>
      </c>
      <c r="G4" s="21">
        <v>173400</v>
      </c>
      <c r="H4" s="61"/>
      <c r="I4" s="105">
        <f aca="true" t="shared" si="0" ref="I4:I41">IF(G4=0,"",(G4-E4)/E4)</f>
        <v>0.02</v>
      </c>
    </row>
    <row r="5" spans="1:9" ht="16.5" customHeight="1">
      <c r="A5" s="20" t="s">
        <v>282</v>
      </c>
      <c r="B5" s="20" t="s">
        <v>281</v>
      </c>
      <c r="C5" s="21">
        <v>21420</v>
      </c>
      <c r="D5" s="21">
        <v>21849</v>
      </c>
      <c r="E5" s="21">
        <v>22100</v>
      </c>
      <c r="F5" s="44">
        <v>20961</v>
      </c>
      <c r="G5" s="21">
        <v>22500</v>
      </c>
      <c r="H5" s="61"/>
      <c r="I5" s="105">
        <f t="shared" si="0"/>
        <v>0.01809954751131222</v>
      </c>
    </row>
    <row r="6" spans="1:9" ht="16.5" customHeight="1">
      <c r="A6" s="20" t="s">
        <v>123</v>
      </c>
      <c r="B6" s="20" t="s">
        <v>335</v>
      </c>
      <c r="C6" s="21">
        <v>206000</v>
      </c>
      <c r="D6" s="21">
        <v>170000</v>
      </c>
      <c r="E6" s="21">
        <v>173900</v>
      </c>
      <c r="F6" s="44">
        <v>150775</v>
      </c>
      <c r="G6" s="21">
        <v>177500</v>
      </c>
      <c r="H6" s="61"/>
      <c r="I6" s="105">
        <f t="shared" si="0"/>
        <v>0.020701552616446232</v>
      </c>
    </row>
    <row r="7" spans="1:9" ht="16.5" customHeight="1">
      <c r="A7" s="20" t="s">
        <v>124</v>
      </c>
      <c r="B7" s="20" t="s">
        <v>125</v>
      </c>
      <c r="C7" s="21">
        <v>21420</v>
      </c>
      <c r="D7" s="21">
        <v>21849</v>
      </c>
      <c r="E7" s="21">
        <v>22100</v>
      </c>
      <c r="F7" s="44">
        <v>21001</v>
      </c>
      <c r="G7" s="21">
        <v>22500</v>
      </c>
      <c r="H7" s="61"/>
      <c r="I7" s="105">
        <f t="shared" si="0"/>
        <v>0.01809954751131222</v>
      </c>
    </row>
    <row r="8" spans="1:9" ht="16.5" customHeight="1">
      <c r="A8" s="20" t="s">
        <v>126</v>
      </c>
      <c r="B8" s="20" t="s">
        <v>127</v>
      </c>
      <c r="C8" s="21">
        <v>101800</v>
      </c>
      <c r="D8" s="21">
        <v>98707</v>
      </c>
      <c r="E8" s="21">
        <v>115000</v>
      </c>
      <c r="F8" s="44">
        <v>0</v>
      </c>
      <c r="G8" s="21">
        <v>40000</v>
      </c>
      <c r="H8" s="61"/>
      <c r="I8" s="105">
        <f t="shared" si="0"/>
        <v>-0.6521739130434783</v>
      </c>
    </row>
    <row r="9" spans="1:9" ht="16.5" customHeight="1">
      <c r="A9" s="20" t="s">
        <v>128</v>
      </c>
      <c r="B9" s="20" t="s">
        <v>129</v>
      </c>
      <c r="C9" s="21">
        <v>58000</v>
      </c>
      <c r="D9" s="21">
        <v>60000</v>
      </c>
      <c r="E9" s="21">
        <v>61700</v>
      </c>
      <c r="F9" s="44">
        <v>25555</v>
      </c>
      <c r="G9" s="21">
        <v>65000</v>
      </c>
      <c r="H9" s="61"/>
      <c r="I9" s="105">
        <f t="shared" si="0"/>
        <v>0.05348460291734198</v>
      </c>
    </row>
    <row r="10" spans="1:9" ht="16.5" customHeight="1">
      <c r="A10" s="20" t="s">
        <v>393</v>
      </c>
      <c r="B10" s="20" t="s">
        <v>394</v>
      </c>
      <c r="C10" s="21">
        <v>0</v>
      </c>
      <c r="D10" s="21">
        <v>5000</v>
      </c>
      <c r="E10" s="21">
        <v>5000</v>
      </c>
      <c r="F10" s="44">
        <v>0</v>
      </c>
      <c r="G10" s="21">
        <v>5000</v>
      </c>
      <c r="H10" s="61"/>
      <c r="I10" s="105">
        <f t="shared" si="0"/>
        <v>0</v>
      </c>
    </row>
    <row r="11" spans="1:10" ht="16.5" customHeight="1">
      <c r="A11" s="20" t="s">
        <v>131</v>
      </c>
      <c r="B11" s="20" t="s">
        <v>132</v>
      </c>
      <c r="C11" s="21">
        <v>51570</v>
      </c>
      <c r="D11" s="21">
        <v>52602</v>
      </c>
      <c r="E11" s="21">
        <v>55000</v>
      </c>
      <c r="F11" s="44">
        <v>23989</v>
      </c>
      <c r="G11" s="21">
        <v>0</v>
      </c>
      <c r="H11" s="61"/>
      <c r="I11" s="105">
        <f t="shared" si="0"/>
      </c>
      <c r="J11" s="67"/>
    </row>
    <row r="12" spans="1:9" ht="16.5" customHeight="1">
      <c r="A12" s="20" t="s">
        <v>283</v>
      </c>
      <c r="B12" s="20" t="s">
        <v>266</v>
      </c>
      <c r="C12" s="21">
        <v>40000</v>
      </c>
      <c r="D12" s="21">
        <v>40000</v>
      </c>
      <c r="E12" s="21">
        <v>40000</v>
      </c>
      <c r="F12" s="44">
        <v>0</v>
      </c>
      <c r="G12" s="21">
        <v>0</v>
      </c>
      <c r="H12" s="61"/>
      <c r="I12" s="105">
        <f t="shared" si="0"/>
      </c>
    </row>
    <row r="13" spans="1:11" ht="16.5" customHeight="1">
      <c r="A13" s="20" t="s">
        <v>133</v>
      </c>
      <c r="B13" s="104" t="s">
        <v>364</v>
      </c>
      <c r="C13" s="21">
        <v>80000</v>
      </c>
      <c r="D13" s="21">
        <v>80000</v>
      </c>
      <c r="E13" s="21">
        <v>82000</v>
      </c>
      <c r="F13" s="44">
        <v>75272</v>
      </c>
      <c r="G13" s="21">
        <v>0</v>
      </c>
      <c r="H13" s="61"/>
      <c r="I13" s="105">
        <f t="shared" si="0"/>
      </c>
      <c r="K13" s="123"/>
    </row>
    <row r="14" spans="1:9" ht="16.5" customHeight="1">
      <c r="A14" s="20" t="s">
        <v>284</v>
      </c>
      <c r="B14" s="20" t="s">
        <v>285</v>
      </c>
      <c r="C14" s="21">
        <v>41189</v>
      </c>
      <c r="D14" s="21">
        <v>42013</v>
      </c>
      <c r="E14" s="21">
        <v>44000</v>
      </c>
      <c r="F14" s="44">
        <v>37329</v>
      </c>
      <c r="G14" s="21">
        <v>0</v>
      </c>
      <c r="H14" s="61"/>
      <c r="I14" s="105">
        <f t="shared" si="0"/>
      </c>
    </row>
    <row r="15" spans="1:9" ht="16.5" customHeight="1">
      <c r="A15" s="20" t="s">
        <v>286</v>
      </c>
      <c r="B15" s="20" t="s">
        <v>267</v>
      </c>
      <c r="C15" s="21">
        <v>56000</v>
      </c>
      <c r="D15" s="21">
        <v>56000</v>
      </c>
      <c r="E15" s="21">
        <v>57400</v>
      </c>
      <c r="F15" s="44">
        <v>7659</v>
      </c>
      <c r="G15" s="21">
        <v>0</v>
      </c>
      <c r="H15" s="61"/>
      <c r="I15" s="105">
        <f t="shared" si="0"/>
      </c>
    </row>
    <row r="16" spans="1:9" ht="16.5" customHeight="1">
      <c r="A16" s="20" t="s">
        <v>135</v>
      </c>
      <c r="B16" s="20" t="s">
        <v>93</v>
      </c>
      <c r="C16" s="21">
        <v>18554</v>
      </c>
      <c r="D16" s="21">
        <v>21265</v>
      </c>
      <c r="E16" s="21">
        <v>21690</v>
      </c>
      <c r="F16" s="44">
        <v>0</v>
      </c>
      <c r="G16" s="21">
        <v>10147</v>
      </c>
      <c r="H16" s="61"/>
      <c r="I16" s="105">
        <f t="shared" si="0"/>
        <v>-0.5321807284462886</v>
      </c>
    </row>
    <row r="17" spans="1:11" ht="16.5" customHeight="1">
      <c r="A17" s="20" t="s">
        <v>136</v>
      </c>
      <c r="B17" s="20" t="s">
        <v>95</v>
      </c>
      <c r="C17" s="21">
        <v>13400</v>
      </c>
      <c r="D17" s="21">
        <v>13400</v>
      </c>
      <c r="E17" s="21">
        <v>13668</v>
      </c>
      <c r="F17" s="44">
        <v>10859</v>
      </c>
      <c r="G17" s="21">
        <v>6797</v>
      </c>
      <c r="H17" s="61"/>
      <c r="I17" s="105">
        <f t="shared" si="0"/>
        <v>-0.5027070529704419</v>
      </c>
      <c r="K17" s="67"/>
    </row>
    <row r="18" spans="1:9" ht="16.5" customHeight="1">
      <c r="A18" s="20" t="s">
        <v>137</v>
      </c>
      <c r="B18" s="20" t="s">
        <v>138</v>
      </c>
      <c r="C18" s="21">
        <v>47800</v>
      </c>
      <c r="D18" s="21">
        <v>49711</v>
      </c>
      <c r="E18" s="21">
        <v>55195</v>
      </c>
      <c r="F18" s="44">
        <v>44094</v>
      </c>
      <c r="G18" s="21">
        <v>25327</v>
      </c>
      <c r="H18" s="61"/>
      <c r="I18" s="105">
        <f t="shared" si="0"/>
        <v>-0.5411359724612737</v>
      </c>
    </row>
    <row r="19" spans="1:9" ht="16.5" customHeight="1">
      <c r="A19" s="20" t="s">
        <v>401</v>
      </c>
      <c r="B19" s="20" t="s">
        <v>287</v>
      </c>
      <c r="C19" s="21">
        <v>6000</v>
      </c>
      <c r="D19" s="21">
        <v>6000</v>
      </c>
      <c r="E19" s="21">
        <v>6120</v>
      </c>
      <c r="F19" s="44">
        <v>5572</v>
      </c>
      <c r="G19" s="21">
        <v>2239</v>
      </c>
      <c r="H19" s="61"/>
      <c r="I19" s="105">
        <f t="shared" si="0"/>
        <v>-0.6341503267973856</v>
      </c>
    </row>
    <row r="20" spans="1:9" ht="16.5" customHeight="1">
      <c r="A20" s="20" t="s">
        <v>288</v>
      </c>
      <c r="B20" s="104" t="s">
        <v>442</v>
      </c>
      <c r="C20" s="21">
        <v>25000</v>
      </c>
      <c r="D20" s="21">
        <v>25000</v>
      </c>
      <c r="E20" s="21">
        <v>30000</v>
      </c>
      <c r="F20" s="44">
        <v>30000</v>
      </c>
      <c r="G20" s="21">
        <v>30000</v>
      </c>
      <c r="H20" s="61"/>
      <c r="I20" s="105">
        <f t="shared" si="0"/>
        <v>0</v>
      </c>
    </row>
    <row r="21" spans="1:9" ht="16.5" customHeight="1">
      <c r="A21" s="20" t="s">
        <v>289</v>
      </c>
      <c r="B21" s="104" t="s">
        <v>443</v>
      </c>
      <c r="C21" s="21">
        <v>9122</v>
      </c>
      <c r="D21" s="21">
        <v>5425</v>
      </c>
      <c r="E21" s="21">
        <v>4788</v>
      </c>
      <c r="F21" s="44">
        <v>4788</v>
      </c>
      <c r="G21" s="21">
        <v>4500</v>
      </c>
      <c r="H21" s="61"/>
      <c r="I21" s="105">
        <f t="shared" si="0"/>
        <v>-0.06015037593984962</v>
      </c>
    </row>
    <row r="22" spans="1:14" ht="16.5" customHeight="1">
      <c r="A22" s="20" t="s">
        <v>336</v>
      </c>
      <c r="B22" s="20" t="s">
        <v>271</v>
      </c>
      <c r="C22" s="21">
        <v>0</v>
      </c>
      <c r="D22" s="21">
        <v>0</v>
      </c>
      <c r="E22" s="21">
        <v>0</v>
      </c>
      <c r="F22" s="44">
        <v>0</v>
      </c>
      <c r="G22" s="21">
        <v>0</v>
      </c>
      <c r="H22" s="61"/>
      <c r="I22" s="105">
        <f t="shared" si="0"/>
      </c>
      <c r="K22" s="69"/>
      <c r="N22" s="69"/>
    </row>
    <row r="23" spans="1:9" ht="16.5" customHeight="1">
      <c r="A23" s="20" t="s">
        <v>290</v>
      </c>
      <c r="B23" s="20" t="s">
        <v>275</v>
      </c>
      <c r="C23" s="21">
        <v>0</v>
      </c>
      <c r="D23" s="21">
        <v>0</v>
      </c>
      <c r="E23" s="21">
        <v>0</v>
      </c>
      <c r="F23" s="44">
        <v>0</v>
      </c>
      <c r="G23" s="21">
        <v>0</v>
      </c>
      <c r="H23" s="61"/>
      <c r="I23" s="105">
        <f t="shared" si="0"/>
      </c>
    </row>
    <row r="24" spans="1:9" ht="16.5" customHeight="1">
      <c r="A24" s="20" t="s">
        <v>291</v>
      </c>
      <c r="B24" s="20" t="s">
        <v>276</v>
      </c>
      <c r="C24" s="21">
        <v>50</v>
      </c>
      <c r="D24" s="21">
        <v>0</v>
      </c>
      <c r="E24" s="21">
        <v>0</v>
      </c>
      <c r="F24" s="44">
        <v>0</v>
      </c>
      <c r="G24" s="21">
        <v>0</v>
      </c>
      <c r="H24" s="61"/>
      <c r="I24" s="105">
        <f t="shared" si="0"/>
      </c>
    </row>
    <row r="25" spans="1:9" s="14" customFormat="1" ht="16.5" customHeight="1">
      <c r="A25" s="29" t="s">
        <v>153</v>
      </c>
      <c r="B25" s="29"/>
      <c r="C25" s="30">
        <f>SUM(C3:C24)</f>
        <v>1012177</v>
      </c>
      <c r="D25" s="30">
        <f>SUM(D3:D24)</f>
        <v>967530</v>
      </c>
      <c r="E25" s="30">
        <f>SUM(E3:E24)</f>
        <v>1023761</v>
      </c>
      <c r="F25" s="30">
        <f>SUM(F3:F24)</f>
        <v>649036</v>
      </c>
      <c r="G25" s="30">
        <f>SUM(G3:G24)</f>
        <v>629910</v>
      </c>
      <c r="H25" s="71"/>
      <c r="I25" s="105">
        <f t="shared" si="0"/>
        <v>-0.3847099078788897</v>
      </c>
    </row>
    <row r="26" spans="1:9" s="14" customFormat="1" ht="16.5" customHeight="1">
      <c r="A26" s="55" t="s">
        <v>314</v>
      </c>
      <c r="B26" s="55"/>
      <c r="C26" s="35"/>
      <c r="D26" s="35"/>
      <c r="E26" s="35"/>
      <c r="F26" s="35"/>
      <c r="G26" s="35"/>
      <c r="H26" s="27"/>
      <c r="I26" s="105">
        <f t="shared" si="0"/>
      </c>
    </row>
    <row r="27" spans="1:9" ht="16.5" customHeight="1">
      <c r="A27" s="104" t="s">
        <v>111</v>
      </c>
      <c r="B27" s="104" t="s">
        <v>237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61"/>
      <c r="I27" s="105">
        <f t="shared" si="0"/>
      </c>
    </row>
    <row r="28" spans="1:9" ht="16.5" customHeight="1">
      <c r="A28" s="20" t="s">
        <v>293</v>
      </c>
      <c r="B28" s="20" t="s">
        <v>261</v>
      </c>
      <c r="C28" s="21">
        <v>500000</v>
      </c>
      <c r="D28" s="21">
        <v>550000</v>
      </c>
      <c r="E28" s="21">
        <v>582000</v>
      </c>
      <c r="F28" s="21">
        <v>399379</v>
      </c>
      <c r="G28" s="21">
        <v>0</v>
      </c>
      <c r="H28" s="61"/>
      <c r="I28" s="105">
        <f t="shared" si="0"/>
      </c>
    </row>
    <row r="29" spans="1:9" ht="16.5" customHeight="1">
      <c r="A29" s="20" t="s">
        <v>112</v>
      </c>
      <c r="B29" s="20" t="s">
        <v>306</v>
      </c>
      <c r="C29" s="21">
        <v>175000</v>
      </c>
      <c r="D29" s="21">
        <v>175000</v>
      </c>
      <c r="E29" s="21">
        <v>175000</v>
      </c>
      <c r="F29" s="21">
        <v>185268</v>
      </c>
      <c r="G29" s="177">
        <v>0</v>
      </c>
      <c r="H29" s="61"/>
      <c r="I29" s="105">
        <f t="shared" si="0"/>
      </c>
    </row>
    <row r="30" spans="1:9" ht="16.5" customHeight="1">
      <c r="A30" s="20" t="s">
        <v>114</v>
      </c>
      <c r="B30" s="20" t="s">
        <v>66</v>
      </c>
      <c r="C30" s="21">
        <v>200</v>
      </c>
      <c r="D30" s="21">
        <v>200</v>
      </c>
      <c r="E30" s="21">
        <v>200</v>
      </c>
      <c r="F30" s="21">
        <v>1028</v>
      </c>
      <c r="G30" s="21">
        <v>500</v>
      </c>
      <c r="H30" s="61"/>
      <c r="I30" s="105">
        <f t="shared" si="0"/>
        <v>1.5</v>
      </c>
    </row>
    <row r="31" spans="1:9" ht="16.5" customHeight="1">
      <c r="A31" s="20" t="s">
        <v>115</v>
      </c>
      <c r="B31" s="20" t="s">
        <v>278</v>
      </c>
      <c r="C31" s="21">
        <v>0</v>
      </c>
      <c r="D31" s="21">
        <v>1200</v>
      </c>
      <c r="E31" s="21">
        <v>15000</v>
      </c>
      <c r="F31" s="21">
        <v>334</v>
      </c>
      <c r="G31" s="21">
        <v>15000</v>
      </c>
      <c r="H31" s="61"/>
      <c r="I31" s="105">
        <f t="shared" si="0"/>
        <v>0</v>
      </c>
    </row>
    <row r="32" spans="1:9" ht="16.5" customHeight="1">
      <c r="A32" s="20" t="s">
        <v>116</v>
      </c>
      <c r="B32" s="104" t="s">
        <v>478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61"/>
      <c r="I32" s="105">
        <f t="shared" si="0"/>
      </c>
    </row>
    <row r="33" spans="1:9" ht="16.5" customHeight="1">
      <c r="A33" s="20" t="s">
        <v>118</v>
      </c>
      <c r="B33" s="20" t="s">
        <v>353</v>
      </c>
      <c r="C33" s="21">
        <v>126130</v>
      </c>
      <c r="D33" s="21">
        <v>126130</v>
      </c>
      <c r="E33" s="21">
        <v>126130</v>
      </c>
      <c r="F33" s="21">
        <v>92520</v>
      </c>
      <c r="G33" s="21">
        <v>126130</v>
      </c>
      <c r="H33" s="61"/>
      <c r="I33" s="105">
        <f t="shared" si="0"/>
        <v>0</v>
      </c>
    </row>
    <row r="34" spans="1:9" ht="16.5" customHeight="1">
      <c r="A34" s="20" t="s">
        <v>333</v>
      </c>
      <c r="B34" s="20" t="s">
        <v>334</v>
      </c>
      <c r="C34" s="21"/>
      <c r="D34" s="21"/>
      <c r="E34" s="21"/>
      <c r="F34" s="21">
        <v>0</v>
      </c>
      <c r="G34" s="21"/>
      <c r="H34" s="61"/>
      <c r="I34" s="105">
        <f t="shared" si="0"/>
      </c>
    </row>
    <row r="35" spans="1:9" ht="16.5" customHeight="1">
      <c r="A35" s="20" t="s">
        <v>294</v>
      </c>
      <c r="B35" s="20" t="s">
        <v>280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61"/>
      <c r="I35" s="105">
        <f t="shared" si="0"/>
      </c>
    </row>
    <row r="36" spans="1:9" ht="16.5" customHeight="1">
      <c r="A36" s="20" t="s">
        <v>295</v>
      </c>
      <c r="B36" s="20" t="s">
        <v>296</v>
      </c>
      <c r="C36" s="21">
        <v>0</v>
      </c>
      <c r="D36" s="21">
        <v>110000</v>
      </c>
      <c r="E36" s="21">
        <v>0</v>
      </c>
      <c r="F36" s="21">
        <v>0</v>
      </c>
      <c r="G36" s="21">
        <v>0</v>
      </c>
      <c r="H36" s="61"/>
      <c r="I36" s="105">
        <f t="shared" si="0"/>
      </c>
    </row>
    <row r="37" spans="1:9" s="14" customFormat="1" ht="16.5" customHeight="1">
      <c r="A37" s="29" t="s">
        <v>154</v>
      </c>
      <c r="B37" s="29"/>
      <c r="C37" s="30">
        <f>SUM(C27:C36)</f>
        <v>801330</v>
      </c>
      <c r="D37" s="30">
        <f>SUM(D27:D36)</f>
        <v>962530</v>
      </c>
      <c r="E37" s="30">
        <f>SUM(E27:E36)</f>
        <v>898330</v>
      </c>
      <c r="F37" s="30">
        <f>SUM(F27:F36)</f>
        <v>678529</v>
      </c>
      <c r="G37" s="30">
        <f>SUM(G27:G36)</f>
        <v>141630</v>
      </c>
      <c r="H37" s="71"/>
      <c r="I37" s="105">
        <f t="shared" si="0"/>
        <v>-0.8423407879064486</v>
      </c>
    </row>
    <row r="38" spans="1:9" ht="12" customHeight="1">
      <c r="A38" s="16"/>
      <c r="B38" s="16"/>
      <c r="C38" s="17"/>
      <c r="D38" s="17"/>
      <c r="E38" s="17"/>
      <c r="F38" s="17"/>
      <c r="G38" s="17"/>
      <c r="H38" s="28"/>
      <c r="I38" s="105">
        <f t="shared" si="0"/>
      </c>
    </row>
    <row r="39" spans="1:9" ht="15">
      <c r="A39" s="20" t="s">
        <v>159</v>
      </c>
      <c r="B39" s="23" t="s">
        <v>163</v>
      </c>
      <c r="C39" s="44">
        <v>188700</v>
      </c>
      <c r="D39" s="44">
        <v>0</v>
      </c>
      <c r="E39" s="44">
        <v>80000</v>
      </c>
      <c r="F39" s="44"/>
      <c r="G39" s="44">
        <v>134200</v>
      </c>
      <c r="H39" s="28"/>
      <c r="I39" s="105">
        <f t="shared" si="0"/>
        <v>0.6775</v>
      </c>
    </row>
    <row r="40" spans="1:9" ht="11.25" customHeight="1">
      <c r="A40" s="16"/>
      <c r="B40" s="16"/>
      <c r="C40" s="17"/>
      <c r="D40" s="17"/>
      <c r="E40" s="17"/>
      <c r="F40" s="17"/>
      <c r="G40" s="17"/>
      <c r="H40" s="28"/>
      <c r="I40" s="105">
        <f t="shared" si="0"/>
      </c>
    </row>
    <row r="41" spans="1:9" ht="15">
      <c r="A41" s="20" t="s">
        <v>111</v>
      </c>
      <c r="B41" s="20" t="s">
        <v>169</v>
      </c>
      <c r="C41" s="21">
        <f>C25-C37-C39</f>
        <v>22147</v>
      </c>
      <c r="D41" s="21">
        <f>D25-D37-D39</f>
        <v>5000</v>
      </c>
      <c r="E41" s="21">
        <f>E25-E37-E39</f>
        <v>45431</v>
      </c>
      <c r="F41" s="21">
        <v>0</v>
      </c>
      <c r="G41" s="21">
        <f>G25-G37-G39</f>
        <v>354080</v>
      </c>
      <c r="H41" s="72"/>
      <c r="I41" s="105">
        <f t="shared" si="0"/>
        <v>6.793797186942836</v>
      </c>
    </row>
    <row r="42" spans="1:8" ht="12" customHeight="1">
      <c r="A42" s="16"/>
      <c r="B42" s="16"/>
      <c r="C42" s="17" t="s">
        <v>159</v>
      </c>
      <c r="D42" s="17" t="s">
        <v>159</v>
      </c>
      <c r="E42" s="17" t="s">
        <v>159</v>
      </c>
      <c r="F42" s="17"/>
      <c r="G42" s="17" t="s">
        <v>159</v>
      </c>
      <c r="H42" s="28"/>
    </row>
    <row r="43" spans="1:8" ht="15">
      <c r="A43" s="16"/>
      <c r="B43" s="16" t="s">
        <v>164</v>
      </c>
      <c r="C43" s="37">
        <f>SUM(C37+C39+C41)</f>
        <v>1012177</v>
      </c>
      <c r="D43" s="37">
        <f>SUM(D37+D39+D41)</f>
        <v>967530</v>
      </c>
      <c r="E43" s="37">
        <f>SUM(E37+E39+E41)</f>
        <v>1023761</v>
      </c>
      <c r="F43" s="37">
        <f>SUM(F37+F39+F41)</f>
        <v>678529</v>
      </c>
      <c r="G43" s="37">
        <f>SUM(G37+G39+G41)</f>
        <v>629910</v>
      </c>
      <c r="H43" s="28"/>
    </row>
    <row r="44" spans="1:8" ht="11.25" customHeight="1">
      <c r="A44" s="16"/>
      <c r="B44" s="16"/>
      <c r="C44" s="17"/>
      <c r="D44" s="17"/>
      <c r="E44" s="17"/>
      <c r="F44" s="37"/>
      <c r="G44" s="17"/>
      <c r="H44" s="28"/>
    </row>
    <row r="45" spans="1:8" ht="15">
      <c r="A45" s="16"/>
      <c r="B45" s="16" t="s">
        <v>167</v>
      </c>
      <c r="C45" s="37">
        <f>SUM(C43-C25)</f>
        <v>0</v>
      </c>
      <c r="D45" s="37">
        <f>SUM(D43-D25)</f>
        <v>0</v>
      </c>
      <c r="E45" s="37">
        <f>SUM(E43-E25)</f>
        <v>0</v>
      </c>
      <c r="F45" s="37">
        <f>SUM(F43-F25)</f>
        <v>29493</v>
      </c>
      <c r="G45" s="37">
        <f>SUM(G43-G25)</f>
        <v>0</v>
      </c>
      <c r="H45" s="28"/>
    </row>
    <row r="46" spans="1:8" ht="11.25" customHeight="1">
      <c r="A46" s="16"/>
      <c r="B46" s="16"/>
      <c r="C46" s="17"/>
      <c r="D46" s="17"/>
      <c r="E46" s="17"/>
      <c r="F46" s="17"/>
      <c r="G46" s="17"/>
      <c r="H46" s="28"/>
    </row>
    <row r="47" spans="1:8" ht="15">
      <c r="A47" s="16"/>
      <c r="B47" s="16" t="s">
        <v>170</v>
      </c>
      <c r="C47" s="17">
        <f>SUM(C37+C41)</f>
        <v>823477</v>
      </c>
      <c r="D47" s="17">
        <f>SUM(D37+D41)</f>
        <v>967530</v>
      </c>
      <c r="E47" s="17">
        <f>SUM(E37+E41)</f>
        <v>943761</v>
      </c>
      <c r="F47" s="17">
        <f>SUM(F37+F41)</f>
        <v>678529</v>
      </c>
      <c r="G47" s="17">
        <f>SUM(G37+G41)</f>
        <v>495710</v>
      </c>
      <c r="H47" s="28"/>
    </row>
    <row r="48" spans="1:8" ht="11.25" customHeight="1">
      <c r="A48" s="16"/>
      <c r="B48" s="16"/>
      <c r="C48" s="17"/>
      <c r="D48" s="17"/>
      <c r="E48" s="17"/>
      <c r="F48" s="17"/>
      <c r="G48" s="17"/>
      <c r="H48" s="28"/>
    </row>
    <row r="49" spans="1:8" ht="15">
      <c r="A49" s="16"/>
      <c r="B49" s="16" t="s">
        <v>171</v>
      </c>
      <c r="C49" s="17">
        <f>SUM(-C25)</f>
        <v>-1012177</v>
      </c>
      <c r="D49" s="17">
        <f>SUM(-D25)</f>
        <v>-967530</v>
      </c>
      <c r="E49" s="17">
        <f>SUM(-E25)</f>
        <v>-1023761</v>
      </c>
      <c r="F49" s="17">
        <f>SUM(-F25)</f>
        <v>-649036</v>
      </c>
      <c r="G49" s="17">
        <f>SUM(-G25)</f>
        <v>-629910</v>
      </c>
      <c r="H49" s="28"/>
    </row>
    <row r="50" spans="1:8" ht="12" customHeight="1">
      <c r="A50" s="16"/>
      <c r="B50" s="16"/>
      <c r="C50" s="17"/>
      <c r="D50" s="17"/>
      <c r="E50" s="17"/>
      <c r="F50" s="17"/>
      <c r="G50" s="17"/>
      <c r="H50" s="28"/>
    </row>
    <row r="51" spans="1:8" ht="15">
      <c r="A51" s="16"/>
      <c r="B51" s="16" t="s">
        <v>172</v>
      </c>
      <c r="C51" s="17">
        <f>SUM(C47:C49)</f>
        <v>-188700</v>
      </c>
      <c r="D51" s="17">
        <f>SUM(D47:D49)</f>
        <v>0</v>
      </c>
      <c r="E51" s="17">
        <f>SUM(E47:E49)</f>
        <v>-80000</v>
      </c>
      <c r="F51" s="17">
        <f>SUM(F47:F49)</f>
        <v>29493</v>
      </c>
      <c r="G51" s="17">
        <f>SUM(G47:G49)</f>
        <v>-134200</v>
      </c>
      <c r="H51" s="28"/>
    </row>
    <row r="52" spans="1:8" ht="11.25" customHeight="1">
      <c r="A52" s="16"/>
      <c r="B52" s="16"/>
      <c r="C52" s="17"/>
      <c r="D52" s="17"/>
      <c r="E52" s="17"/>
      <c r="F52" s="17"/>
      <c r="G52" s="17"/>
      <c r="H52" s="16"/>
    </row>
    <row r="53" spans="1:8" ht="15">
      <c r="A53" s="16"/>
      <c r="B53" s="16" t="s">
        <v>179</v>
      </c>
      <c r="C53" s="17">
        <v>597982</v>
      </c>
      <c r="D53" s="17">
        <v>697878.26</v>
      </c>
      <c r="E53" s="17">
        <v>575000</v>
      </c>
      <c r="F53" s="17"/>
      <c r="G53" s="17">
        <v>575000</v>
      </c>
      <c r="H53" s="16"/>
    </row>
    <row r="54" spans="1:8" ht="12" customHeight="1">
      <c r="A54" s="16"/>
      <c r="B54" s="16"/>
      <c r="C54" s="17"/>
      <c r="D54" s="17"/>
      <c r="E54" s="17"/>
      <c r="F54" s="17"/>
      <c r="G54" s="17"/>
      <c r="H54" s="16"/>
    </row>
    <row r="55" spans="1:8" ht="15">
      <c r="A55" s="16"/>
      <c r="B55" s="16" t="s">
        <v>180</v>
      </c>
      <c r="C55" s="17">
        <f>SUM(C51:C53)</f>
        <v>409282</v>
      </c>
      <c r="D55" s="17">
        <f>SUM(D51:D53)</f>
        <v>697878.26</v>
      </c>
      <c r="E55" s="17">
        <f>SUM(E51:E53)</f>
        <v>495000</v>
      </c>
      <c r="F55" s="16"/>
      <c r="G55" s="17">
        <f>SUM(G51:G53)</f>
        <v>440800</v>
      </c>
      <c r="H55" s="16"/>
    </row>
    <row r="56" spans="1:8" ht="12" customHeight="1">
      <c r="A56" s="16"/>
      <c r="B56" s="16"/>
      <c r="C56" s="17"/>
      <c r="D56" s="17"/>
      <c r="E56" s="17"/>
      <c r="F56" s="17"/>
      <c r="G56" s="17"/>
      <c r="H56" s="16"/>
    </row>
    <row r="57" spans="1:8" ht="15">
      <c r="A57" s="16"/>
      <c r="B57" s="34" t="s">
        <v>183</v>
      </c>
      <c r="C57" s="16"/>
      <c r="D57" s="16"/>
      <c r="E57" s="16"/>
      <c r="F57" s="16"/>
      <c r="G57" s="16"/>
      <c r="H57" s="16"/>
    </row>
    <row r="58" spans="1:8" ht="12" customHeight="1">
      <c r="A58" s="16"/>
      <c r="B58" s="16"/>
      <c r="C58" s="17"/>
      <c r="D58" s="17"/>
      <c r="E58" s="17"/>
      <c r="F58" s="17"/>
      <c r="G58" s="17"/>
      <c r="H58" s="16"/>
    </row>
    <row r="59" spans="1:8" ht="15">
      <c r="A59" s="16"/>
      <c r="B59" s="16" t="s">
        <v>185</v>
      </c>
      <c r="C59" s="16"/>
      <c r="D59" s="16"/>
      <c r="E59" s="16"/>
      <c r="F59" s="16"/>
      <c r="G59" s="16"/>
      <c r="H59" s="16"/>
    </row>
    <row r="60" spans="1:8" ht="15">
      <c r="A60" s="16"/>
      <c r="B60" s="16" t="s">
        <v>184</v>
      </c>
      <c r="C60" s="16"/>
      <c r="D60" s="16"/>
      <c r="E60" s="16"/>
      <c r="F60" s="16"/>
      <c r="G60" s="16"/>
      <c r="H60" s="16"/>
    </row>
    <row r="61" spans="1:8" ht="15">
      <c r="A61" s="16"/>
      <c r="B61" s="16" t="s">
        <v>186</v>
      </c>
      <c r="C61" s="16"/>
      <c r="D61" s="16"/>
      <c r="E61" s="16"/>
      <c r="F61" s="16"/>
      <c r="G61" s="16"/>
      <c r="H61" s="16"/>
    </row>
    <row r="62" spans="1:8" ht="15">
      <c r="A62" s="16"/>
      <c r="B62" s="16" t="s">
        <v>187</v>
      </c>
      <c r="C62" s="16"/>
      <c r="D62" s="16"/>
      <c r="E62" s="16"/>
      <c r="F62" s="16"/>
      <c r="G62" s="16"/>
      <c r="H62" s="16"/>
    </row>
    <row r="63" spans="1:8" ht="12" customHeight="1">
      <c r="A63" s="16"/>
      <c r="B63" s="16"/>
      <c r="C63" s="17"/>
      <c r="D63" s="17"/>
      <c r="E63" s="17"/>
      <c r="F63" s="17"/>
      <c r="G63" s="17"/>
      <c r="H63" s="16"/>
    </row>
    <row r="64" spans="1:8" ht="15">
      <c r="A64" s="16"/>
      <c r="B64" s="16" t="s">
        <v>188</v>
      </c>
      <c r="C64" s="16"/>
      <c r="D64" s="16"/>
      <c r="E64" s="16"/>
      <c r="F64" s="16"/>
      <c r="G64" s="16"/>
      <c r="H64" s="16"/>
    </row>
  </sheetData>
  <sheetProtection/>
  <printOptions/>
  <pageMargins left="0.25" right="0.25" top="0.75" bottom="0.25" header="0.3" footer="0"/>
  <pageSetup fitToHeight="0" fitToWidth="1" horizontalDpi="600" verticalDpi="600" orientation="landscape" scale="85" r:id="rId1"/>
  <headerFooter>
    <oddHeader>&amp;CDB Fund: Highway Outside Village</oddHeader>
  </headerFooter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" sqref="F1"/>
    </sheetView>
  </sheetViews>
  <sheetFormatPr defaultColWidth="9.140625" defaultRowHeight="15"/>
  <cols>
    <col min="1" max="1" width="13.7109375" style="0" customWidth="1"/>
    <col min="2" max="2" width="57.7109375" style="0" customWidth="1"/>
    <col min="3" max="7" width="14.7109375" style="0" customWidth="1"/>
    <col min="8" max="8" width="2.7109375" style="0" customWidth="1"/>
    <col min="9" max="9" width="8.7109375" style="0" customWidth="1"/>
    <col min="10" max="164" width="9.140625" style="2" customWidth="1"/>
  </cols>
  <sheetData>
    <row r="1" spans="1:9" s="2" customFormat="1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I1" s="117" t="s">
        <v>372</v>
      </c>
    </row>
    <row r="2" spans="1:7" s="2" customFormat="1" ht="15">
      <c r="A2" s="27" t="s">
        <v>0</v>
      </c>
      <c r="B2" s="27"/>
      <c r="C2" s="27"/>
      <c r="D2" s="27"/>
      <c r="E2" s="27"/>
      <c r="F2" s="27"/>
      <c r="G2" s="27"/>
    </row>
    <row r="3" spans="1:9" ht="15">
      <c r="A3" s="19" t="s">
        <v>149</v>
      </c>
      <c r="B3" s="19" t="s">
        <v>297</v>
      </c>
      <c r="C3" s="58">
        <v>4000</v>
      </c>
      <c r="D3" s="58">
        <v>4000</v>
      </c>
      <c r="E3" s="58">
        <v>4500</v>
      </c>
      <c r="F3" s="58">
        <v>4500</v>
      </c>
      <c r="G3" s="58">
        <v>4500</v>
      </c>
      <c r="I3" s="105">
        <f>IF(G3=0,"",(G3-E3)/E3)</f>
        <v>0</v>
      </c>
    </row>
    <row r="4" spans="1:164" s="1" customFormat="1" ht="15">
      <c r="A4" s="29" t="s">
        <v>153</v>
      </c>
      <c r="B4" s="19"/>
      <c r="C4" s="58">
        <f>SUM(C3:C3)</f>
        <v>4000</v>
      </c>
      <c r="D4" s="58">
        <f>SUM(D3:D3)</f>
        <v>4000</v>
      </c>
      <c r="E4" s="58">
        <f>SUM(E3:E3)</f>
        <v>4500</v>
      </c>
      <c r="F4" s="58">
        <f>SUM(F3:F3)</f>
        <v>4500</v>
      </c>
      <c r="G4" s="58">
        <f>SUM(G3:G3)</f>
        <v>4500</v>
      </c>
      <c r="I4" s="105">
        <f aca="true" t="shared" si="0" ref="I4:I16">IF(G4=0,"",(G4-E4)/E4)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</row>
    <row r="5" spans="3:9" s="2" customFormat="1" ht="15">
      <c r="C5" s="60"/>
      <c r="D5" s="60"/>
      <c r="E5" s="60"/>
      <c r="F5" s="60"/>
      <c r="G5" s="60"/>
      <c r="I5" s="105">
        <f t="shared" si="0"/>
      </c>
    </row>
    <row r="6" spans="1:9" ht="15">
      <c r="A6" s="41" t="s">
        <v>1</v>
      </c>
      <c r="C6" s="7"/>
      <c r="D6" s="7"/>
      <c r="E6" s="7"/>
      <c r="F6" s="7"/>
      <c r="G6" s="7"/>
      <c r="I6" s="105">
        <f t="shared" si="0"/>
      </c>
    </row>
    <row r="7" spans="1:9" ht="15">
      <c r="A7" s="19" t="s">
        <v>140</v>
      </c>
      <c r="B7" s="19" t="s">
        <v>141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I7" s="105">
        <f t="shared" si="0"/>
      </c>
    </row>
    <row r="8" spans="1:9" ht="15">
      <c r="A8" s="19" t="s">
        <v>142</v>
      </c>
      <c r="B8" s="19" t="s">
        <v>143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I8" s="105">
        <f t="shared" si="0"/>
      </c>
    </row>
    <row r="9" spans="1:9" ht="15">
      <c r="A9" s="19" t="s">
        <v>144</v>
      </c>
      <c r="B9" s="19" t="s">
        <v>145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I9" s="105">
        <f t="shared" si="0"/>
      </c>
    </row>
    <row r="10" spans="1:9" ht="15">
      <c r="A10" s="19" t="s">
        <v>146</v>
      </c>
      <c r="B10" s="19" t="s">
        <v>147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I10" s="105">
        <f t="shared" si="0"/>
      </c>
    </row>
    <row r="11" spans="1:9" ht="15">
      <c r="A11" s="19" t="s">
        <v>148</v>
      </c>
      <c r="B11" s="19" t="s">
        <v>66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I11" s="105">
        <f t="shared" si="0"/>
      </c>
    </row>
    <row r="12" spans="1:164" s="1" customFormat="1" ht="15">
      <c r="A12" s="29" t="s">
        <v>154</v>
      </c>
      <c r="B12" s="19"/>
      <c r="C12" s="58">
        <f>SUM(C7:C11)</f>
        <v>0</v>
      </c>
      <c r="D12" s="58">
        <f>SUM(D7:D11)</f>
        <v>0</v>
      </c>
      <c r="E12" s="58">
        <f>SUM(E7:E11)</f>
        <v>0</v>
      </c>
      <c r="F12" s="58">
        <f>SUM(F7:F11)</f>
        <v>0</v>
      </c>
      <c r="G12" s="58">
        <f>SUM(G7:G11)</f>
        <v>0</v>
      </c>
      <c r="H12" s="2"/>
      <c r="I12" s="105">
        <f t="shared" si="0"/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</row>
    <row r="13" spans="3:9" ht="15">
      <c r="C13" s="7"/>
      <c r="D13" s="7"/>
      <c r="E13" s="7"/>
      <c r="F13" s="7"/>
      <c r="G13" s="7"/>
      <c r="H13" s="2"/>
      <c r="I13" s="105">
        <f t="shared" si="0"/>
      </c>
    </row>
    <row r="14" spans="1:164" s="1" customFormat="1" ht="15.75" thickBot="1">
      <c r="A14" s="3" t="s">
        <v>159</v>
      </c>
      <c r="B14" s="6" t="s">
        <v>163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2"/>
      <c r="I14" s="105">
        <f t="shared" si="0"/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</row>
    <row r="15" ht="15">
      <c r="I15" s="105">
        <f t="shared" si="0"/>
      </c>
    </row>
    <row r="16" spans="1:164" s="1" customFormat="1" ht="15.75" thickBot="1">
      <c r="A16" s="3" t="s">
        <v>139</v>
      </c>
      <c r="B16" s="3" t="s">
        <v>169</v>
      </c>
      <c r="C16" s="8">
        <f>C4-C12-C14</f>
        <v>4000</v>
      </c>
      <c r="D16" s="8">
        <f>D4-D12-D14</f>
        <v>4000</v>
      </c>
      <c r="E16" s="58">
        <f>E4-E12-E14</f>
        <v>4500</v>
      </c>
      <c r="F16" s="8">
        <f>F4-F12-F14</f>
        <v>4500</v>
      </c>
      <c r="G16" s="58">
        <f>G4-G12-G14</f>
        <v>4500</v>
      </c>
      <c r="I16" s="105">
        <f t="shared" si="0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</row>
    <row r="19" spans="2:7" ht="15">
      <c r="B19" t="s">
        <v>164</v>
      </c>
      <c r="C19" s="7">
        <f>SUM(C12+C14+C16)</f>
        <v>4000</v>
      </c>
      <c r="D19" s="7">
        <f>SUM(D12+D14+D16)</f>
        <v>4000</v>
      </c>
      <c r="E19" s="7">
        <f>SUM(E12+E14+E16)</f>
        <v>4500</v>
      </c>
      <c r="F19" s="7">
        <f>SUM(F12+F14+F16)</f>
        <v>4500</v>
      </c>
      <c r="G19" s="7">
        <f>SUM(G12+G14+G16)</f>
        <v>4500</v>
      </c>
    </row>
    <row r="20" ht="15">
      <c r="F20" s="7"/>
    </row>
    <row r="21" spans="2:7" ht="15">
      <c r="B21" t="s">
        <v>167</v>
      </c>
      <c r="C21" s="7">
        <f>SUM(C19-C4)</f>
        <v>0</v>
      </c>
      <c r="D21" s="7">
        <f>SUM(D19-D4)</f>
        <v>0</v>
      </c>
      <c r="E21" s="7">
        <f>SUM(E19-E4)</f>
        <v>0</v>
      </c>
      <c r="F21" s="7">
        <f>SUM(F19-F4)</f>
        <v>0</v>
      </c>
      <c r="G21" s="7">
        <f>SUM(G19-G4)</f>
        <v>0</v>
      </c>
    </row>
    <row r="23" spans="2:7" ht="15">
      <c r="B23" t="s">
        <v>170</v>
      </c>
      <c r="C23" s="5">
        <f>SUM(C12+C16)</f>
        <v>4000</v>
      </c>
      <c r="D23" s="5">
        <f>SUM(D12+D16)</f>
        <v>4000</v>
      </c>
      <c r="E23" s="5">
        <f>SUM(E12+E16)</f>
        <v>4500</v>
      </c>
      <c r="F23" s="5">
        <f>SUM(F12+F16)</f>
        <v>4500</v>
      </c>
      <c r="G23" s="5">
        <f>SUM(G12+G16)</f>
        <v>4500</v>
      </c>
    </row>
    <row r="24" ht="15">
      <c r="F24" s="5"/>
    </row>
    <row r="25" spans="2:7" ht="15">
      <c r="B25" t="s">
        <v>171</v>
      </c>
      <c r="C25" s="5">
        <f>SUM(-C4)</f>
        <v>-4000</v>
      </c>
      <c r="D25" s="5">
        <f>SUM(-D4)</f>
        <v>-4000</v>
      </c>
      <c r="E25" s="5">
        <f>SUM(-E4)</f>
        <v>-4500</v>
      </c>
      <c r="F25" s="5">
        <f>SUM(-F4)</f>
        <v>-4500</v>
      </c>
      <c r="G25" s="5">
        <f>SUM(-G4)</f>
        <v>-4500</v>
      </c>
    </row>
    <row r="26" ht="15">
      <c r="F26" s="5"/>
    </row>
    <row r="27" spans="2:7" ht="15">
      <c r="B27" t="s">
        <v>172</v>
      </c>
      <c r="C27" s="5">
        <f>SUM(C23:C25)</f>
        <v>0</v>
      </c>
      <c r="D27" s="5">
        <f>SUM(D23:D25)</f>
        <v>0</v>
      </c>
      <c r="E27" s="5">
        <f>SUM(E23:E25)</f>
        <v>0</v>
      </c>
      <c r="F27" s="5">
        <f>SUM(F23:F25)</f>
        <v>0</v>
      </c>
      <c r="G27" s="5">
        <f>SUM(G23:G25)</f>
        <v>0</v>
      </c>
    </row>
    <row r="29" ht="15">
      <c r="B29" t="s">
        <v>179</v>
      </c>
    </row>
    <row r="31" ht="15">
      <c r="B31" t="s">
        <v>180</v>
      </c>
    </row>
    <row r="33" ht="15">
      <c r="B33" s="12" t="s">
        <v>183</v>
      </c>
    </row>
    <row r="35" ht="15">
      <c r="B35" t="s">
        <v>186</v>
      </c>
    </row>
    <row r="36" ht="15">
      <c r="B36" t="s">
        <v>187</v>
      </c>
    </row>
    <row r="38" ht="15">
      <c r="B38" t="s">
        <v>188</v>
      </c>
    </row>
  </sheetData>
  <sheetProtection/>
  <printOptions/>
  <pageMargins left="0.5" right="0.5" top="0.75" bottom="0.5" header="0.3" footer="0"/>
  <pageSetup fitToHeight="1" fitToWidth="1" horizontalDpi="600" verticalDpi="600" orientation="landscape" scale="82" r:id="rId1"/>
  <headerFooter>
    <oddHeader>&amp;CWater District #1: Rt. 98 South of Village of Alexander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4.7109375" style="0" customWidth="1"/>
    <col min="2" max="2" width="47.7109375" style="0" customWidth="1"/>
    <col min="3" max="7" width="14.7109375" style="0" customWidth="1"/>
    <col min="8" max="8" width="2.7109375" style="2" customWidth="1"/>
    <col min="9" max="9" width="8.7109375" style="28" customWidth="1"/>
    <col min="10" max="16384" width="9.140625" style="2" customWidth="1"/>
  </cols>
  <sheetData>
    <row r="1" spans="1:9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I1" s="117" t="s">
        <v>372</v>
      </c>
    </row>
    <row r="2" spans="1:9" ht="15">
      <c r="A2" s="27" t="s">
        <v>0</v>
      </c>
      <c r="B2" s="27"/>
      <c r="C2" s="27"/>
      <c r="D2" s="27"/>
      <c r="E2" s="27"/>
      <c r="F2" s="27"/>
      <c r="G2" s="27"/>
      <c r="I2" s="2"/>
    </row>
    <row r="3" spans="1:9" ht="15">
      <c r="A3" s="19" t="s">
        <v>324</v>
      </c>
      <c r="B3" s="19" t="s">
        <v>210</v>
      </c>
      <c r="C3" s="109">
        <v>1600</v>
      </c>
      <c r="D3" s="109">
        <v>1600</v>
      </c>
      <c r="E3" s="58">
        <v>1600</v>
      </c>
      <c r="F3" s="58">
        <v>674</v>
      </c>
      <c r="G3" s="58">
        <v>1000</v>
      </c>
      <c r="H3"/>
      <c r="I3" s="105">
        <f>IF(G3=0,"",(G3-E3)/E3)</f>
        <v>-0.375</v>
      </c>
    </row>
    <row r="4" spans="1:9" ht="15">
      <c r="A4" s="19" t="s">
        <v>325</v>
      </c>
      <c r="B4" s="19" t="s">
        <v>297</v>
      </c>
      <c r="C4" s="109">
        <v>0</v>
      </c>
      <c r="D4" s="109">
        <v>0</v>
      </c>
      <c r="E4" s="58">
        <v>0</v>
      </c>
      <c r="F4" s="58">
        <v>0</v>
      </c>
      <c r="G4" s="58">
        <v>0</v>
      </c>
      <c r="I4" s="105">
        <f aca="true" t="shared" si="0" ref="I4:I19">IF(G4=0,"",(G4-E4)/E4)</f>
      </c>
    </row>
    <row r="5" spans="1:9" ht="15">
      <c r="A5" s="19" t="s">
        <v>436</v>
      </c>
      <c r="B5" s="19" t="s">
        <v>410</v>
      </c>
      <c r="C5" s="109">
        <v>0</v>
      </c>
      <c r="D5" s="109">
        <v>0</v>
      </c>
      <c r="E5" s="58">
        <v>0</v>
      </c>
      <c r="F5" s="58">
        <v>0</v>
      </c>
      <c r="G5" s="58">
        <v>1059</v>
      </c>
      <c r="H5"/>
      <c r="I5" s="105">
        <f>IF(G4=0,"",(G4-E4)/E4)</f>
      </c>
    </row>
    <row r="6" spans="1:9" ht="15">
      <c r="A6" s="19" t="s">
        <v>348</v>
      </c>
      <c r="B6" s="19" t="s">
        <v>349</v>
      </c>
      <c r="C6" s="109">
        <v>21000</v>
      </c>
      <c r="D6" s="109">
        <v>22000</v>
      </c>
      <c r="E6" s="58">
        <v>22000</v>
      </c>
      <c r="F6" s="58">
        <v>22000</v>
      </c>
      <c r="G6" s="58">
        <v>23000</v>
      </c>
      <c r="I6" s="105">
        <f t="shared" si="0"/>
        <v>0.045454545454545456</v>
      </c>
    </row>
    <row r="7" spans="1:9" ht="15">
      <c r="A7" s="19" t="s">
        <v>350</v>
      </c>
      <c r="B7" s="19" t="s">
        <v>351</v>
      </c>
      <c r="C7" s="109">
        <v>24055</v>
      </c>
      <c r="D7" s="109">
        <v>24060</v>
      </c>
      <c r="E7" s="58">
        <v>23205</v>
      </c>
      <c r="F7" s="58">
        <v>23141</v>
      </c>
      <c r="G7" s="58">
        <v>22674</v>
      </c>
      <c r="I7" s="105">
        <f t="shared" si="0"/>
        <v>-0.022882999353587587</v>
      </c>
    </row>
    <row r="8" spans="1:9" ht="15">
      <c r="A8" s="29" t="s">
        <v>153</v>
      </c>
      <c r="B8" s="19"/>
      <c r="C8" s="109">
        <f>SUM(C3:C7)</f>
        <v>46655</v>
      </c>
      <c r="D8" s="109">
        <f>SUM(D3:D7)</f>
        <v>47660</v>
      </c>
      <c r="E8" s="58">
        <f>SUM(E3:E7)</f>
        <v>46805</v>
      </c>
      <c r="F8" s="58">
        <f>SUM(F3:F7)</f>
        <v>45815</v>
      </c>
      <c r="G8" s="58">
        <f>SUM(G3:G7)</f>
        <v>47733</v>
      </c>
      <c r="I8" s="105">
        <f t="shared" si="0"/>
        <v>0.019826941566072002</v>
      </c>
    </row>
    <row r="9" spans="1:9" ht="15">
      <c r="A9" s="41" t="s">
        <v>1</v>
      </c>
      <c r="C9" s="7"/>
      <c r="D9" s="7"/>
      <c r="E9" s="7"/>
      <c r="F9" s="7"/>
      <c r="G9" s="7"/>
      <c r="I9" s="105">
        <f t="shared" si="0"/>
      </c>
    </row>
    <row r="10" spans="1:9" ht="15">
      <c r="A10" s="19" t="s">
        <v>408</v>
      </c>
      <c r="B10" s="19" t="s">
        <v>410</v>
      </c>
      <c r="C10" s="109">
        <v>0</v>
      </c>
      <c r="D10" s="109">
        <v>0</v>
      </c>
      <c r="E10" s="58"/>
      <c r="F10" s="58">
        <v>671</v>
      </c>
      <c r="G10" s="58">
        <v>1059</v>
      </c>
      <c r="I10" s="105" t="e">
        <f t="shared" si="0"/>
        <v>#DIV/0!</v>
      </c>
    </row>
    <row r="11" spans="1:9" ht="15">
      <c r="A11" s="19" t="s">
        <v>326</v>
      </c>
      <c r="B11" s="19" t="s">
        <v>143</v>
      </c>
      <c r="C11" s="109">
        <v>0</v>
      </c>
      <c r="D11" s="109">
        <v>0</v>
      </c>
      <c r="E11" s="58">
        <v>0</v>
      </c>
      <c r="F11" s="58">
        <v>0</v>
      </c>
      <c r="G11" s="58">
        <v>0</v>
      </c>
      <c r="I11" s="105">
        <f t="shared" si="0"/>
      </c>
    </row>
    <row r="12" spans="1:9" ht="15">
      <c r="A12" s="19" t="s">
        <v>327</v>
      </c>
      <c r="B12" s="19" t="s">
        <v>145</v>
      </c>
      <c r="C12" s="109">
        <v>0</v>
      </c>
      <c r="D12" s="109">
        <v>0</v>
      </c>
      <c r="E12" s="58">
        <v>0</v>
      </c>
      <c r="F12" s="58">
        <v>0</v>
      </c>
      <c r="G12" s="58">
        <v>0</v>
      </c>
      <c r="I12" s="105">
        <f t="shared" si="0"/>
      </c>
    </row>
    <row r="13" spans="1:9" ht="15">
      <c r="A13" s="19" t="s">
        <v>328</v>
      </c>
      <c r="B13" s="19" t="s">
        <v>147</v>
      </c>
      <c r="C13" s="109">
        <v>0</v>
      </c>
      <c r="D13" s="109">
        <v>0</v>
      </c>
      <c r="E13" s="58">
        <v>0</v>
      </c>
      <c r="F13" s="58">
        <v>0</v>
      </c>
      <c r="G13" s="58">
        <v>0</v>
      </c>
      <c r="I13" s="105">
        <f t="shared" si="0"/>
      </c>
    </row>
    <row r="14" spans="1:9" ht="15">
      <c r="A14" s="19" t="s">
        <v>329</v>
      </c>
      <c r="B14" s="19" t="s">
        <v>66</v>
      </c>
      <c r="C14" s="109">
        <v>0</v>
      </c>
      <c r="D14" s="109">
        <v>0</v>
      </c>
      <c r="E14" s="58">
        <v>20</v>
      </c>
      <c r="F14" s="58">
        <v>69</v>
      </c>
      <c r="G14" s="58">
        <v>50</v>
      </c>
      <c r="I14" s="105">
        <f t="shared" si="0"/>
        <v>1.5</v>
      </c>
    </row>
    <row r="15" spans="1:9" ht="15">
      <c r="A15" s="29" t="s">
        <v>154</v>
      </c>
      <c r="B15" s="19"/>
      <c r="C15" s="109">
        <f>SUM(C10:C14)</f>
        <v>0</v>
      </c>
      <c r="D15" s="109">
        <f>SUM(D10:D14)</f>
        <v>0</v>
      </c>
      <c r="E15" s="58">
        <f>SUM(E10:E14)</f>
        <v>20</v>
      </c>
      <c r="F15" s="58">
        <v>0</v>
      </c>
      <c r="G15" s="58">
        <f>SUM(G10:G14)</f>
        <v>1109</v>
      </c>
      <c r="I15" s="105">
        <f t="shared" si="0"/>
        <v>54.45</v>
      </c>
    </row>
    <row r="16" spans="3:9" ht="15">
      <c r="C16" s="7"/>
      <c r="D16" s="7"/>
      <c r="E16" s="7"/>
      <c r="F16" s="7"/>
      <c r="G16" s="7"/>
      <c r="I16" s="105">
        <f t="shared" si="0"/>
      </c>
    </row>
    <row r="17" spans="1:9" ht="15.75" thickBot="1">
      <c r="A17" s="3" t="s">
        <v>159</v>
      </c>
      <c r="B17" s="6" t="s">
        <v>163</v>
      </c>
      <c r="C17" s="8">
        <v>1470</v>
      </c>
      <c r="D17" s="8">
        <v>1470</v>
      </c>
      <c r="E17" s="58">
        <v>1500</v>
      </c>
      <c r="F17" s="8">
        <v>0</v>
      </c>
      <c r="G17" s="58">
        <v>1000</v>
      </c>
      <c r="I17" s="105">
        <f t="shared" si="0"/>
        <v>-0.3333333333333333</v>
      </c>
    </row>
    <row r="18" ht="15">
      <c r="I18" s="105">
        <f t="shared" si="0"/>
      </c>
    </row>
    <row r="19" spans="1:9" ht="15.75" thickBot="1">
      <c r="A19" s="3" t="s">
        <v>330</v>
      </c>
      <c r="B19" s="3" t="s">
        <v>169</v>
      </c>
      <c r="C19" s="8">
        <f>C8-C15-C17</f>
        <v>45185</v>
      </c>
      <c r="D19" s="8">
        <f>D8-D15-D17</f>
        <v>46190</v>
      </c>
      <c r="E19" s="8">
        <f>E8-E15-E17</f>
        <v>45285</v>
      </c>
      <c r="F19" s="8">
        <v>0</v>
      </c>
      <c r="G19" s="8">
        <f>G8-G15-G17</f>
        <v>45624</v>
      </c>
      <c r="I19" s="105">
        <f t="shared" si="0"/>
        <v>0.007485922490891024</v>
      </c>
    </row>
    <row r="20" ht="15">
      <c r="I20" s="108"/>
    </row>
    <row r="21" ht="15">
      <c r="I21" s="108"/>
    </row>
    <row r="22" spans="2:9" ht="15">
      <c r="B22" t="s">
        <v>164</v>
      </c>
      <c r="C22" s="7">
        <f>SUM(C15+C17+C19)</f>
        <v>46655</v>
      </c>
      <c r="D22" s="7">
        <f>SUM(D15+D17+D19)</f>
        <v>47660</v>
      </c>
      <c r="E22" s="7">
        <f>SUM(E15+E17+E19)</f>
        <v>46805</v>
      </c>
      <c r="F22" s="7" t="s">
        <v>159</v>
      </c>
      <c r="G22" s="7">
        <f>SUM(G15+G17+G19)</f>
        <v>47733</v>
      </c>
      <c r="I22" s="108"/>
    </row>
    <row r="23" ht="15">
      <c r="I23" s="108"/>
    </row>
    <row r="24" spans="2:9" ht="15">
      <c r="B24" t="s">
        <v>170</v>
      </c>
      <c r="C24" s="5">
        <f>SUM(C15+C19)</f>
        <v>45185</v>
      </c>
      <c r="D24" s="5">
        <f>SUM(D15+D19)</f>
        <v>46190</v>
      </c>
      <c r="E24" s="5">
        <f>SUM(E15+E19)</f>
        <v>45305</v>
      </c>
      <c r="F24" s="5"/>
      <c r="G24" s="5">
        <f>SUM(G15+G19)</f>
        <v>46733</v>
      </c>
      <c r="I24" s="108"/>
    </row>
    <row r="25" spans="6:9" ht="15">
      <c r="F25" s="5"/>
      <c r="I25" s="108"/>
    </row>
    <row r="26" spans="2:9" ht="15">
      <c r="B26" t="s">
        <v>171</v>
      </c>
      <c r="C26" s="5">
        <f>SUM(-C8)</f>
        <v>-46655</v>
      </c>
      <c r="D26" s="5">
        <f>SUM(-D8)</f>
        <v>-47660</v>
      </c>
      <c r="E26" s="5">
        <f>SUM(-E8)</f>
        <v>-46805</v>
      </c>
      <c r="F26" s="5"/>
      <c r="G26" s="5">
        <f>SUM(-G8)</f>
        <v>-47733</v>
      </c>
      <c r="I26" s="108"/>
    </row>
    <row r="27" spans="6:9" ht="15">
      <c r="F27" s="5"/>
      <c r="I27" s="108"/>
    </row>
    <row r="28" spans="2:9" ht="15">
      <c r="B28" t="s">
        <v>172</v>
      </c>
      <c r="C28" s="5">
        <f>SUM(C24:C26)</f>
        <v>-1470</v>
      </c>
      <c r="D28" s="5">
        <f>SUM(D24:D26)</f>
        <v>-1470</v>
      </c>
      <c r="E28" s="5">
        <f>SUM(E24:E26)</f>
        <v>-1500</v>
      </c>
      <c r="F28" s="5"/>
      <c r="G28" s="5">
        <f>SUM(G24:G26)</f>
        <v>-1000</v>
      </c>
      <c r="I28" s="108"/>
    </row>
    <row r="29" ht="15">
      <c r="I29" s="108"/>
    </row>
    <row r="30" spans="2:9" ht="15">
      <c r="B30" t="s">
        <v>179</v>
      </c>
      <c r="C30" s="11">
        <v>28175.56</v>
      </c>
      <c r="D30" s="11">
        <v>26706</v>
      </c>
      <c r="E30" s="11">
        <f>C32</f>
        <v>26705.56</v>
      </c>
      <c r="F30" s="11"/>
      <c r="G30" s="11">
        <f>E32</f>
        <v>25205.56</v>
      </c>
      <c r="I30" s="108"/>
    </row>
    <row r="31" ht="15">
      <c r="I31" s="108"/>
    </row>
    <row r="32" spans="2:9" ht="15">
      <c r="B32" t="s">
        <v>180</v>
      </c>
      <c r="C32" s="5">
        <f>SUM(C28:C30)</f>
        <v>26705.56</v>
      </c>
      <c r="D32" s="5">
        <v>25492</v>
      </c>
      <c r="E32" s="5">
        <f>SUM(E28:E30)</f>
        <v>25205.56</v>
      </c>
      <c r="F32" s="5"/>
      <c r="G32" s="5">
        <f>SUM(G28:G30)</f>
        <v>24205.56</v>
      </c>
      <c r="I32" s="108"/>
    </row>
    <row r="33" ht="15">
      <c r="I33" s="108"/>
    </row>
    <row r="34" spans="2:9" ht="15">
      <c r="B34" s="12" t="s">
        <v>183</v>
      </c>
      <c r="I34" s="108"/>
    </row>
    <row r="35" ht="15">
      <c r="I35" s="108"/>
    </row>
    <row r="36" spans="2:9" ht="15">
      <c r="B36" t="s">
        <v>186</v>
      </c>
      <c r="C36" s="64"/>
      <c r="D36" s="64"/>
      <c r="E36" s="64"/>
      <c r="F36" s="5"/>
      <c r="G36" s="64"/>
      <c r="I36" s="108"/>
    </row>
    <row r="37" spans="2:9" ht="15">
      <c r="B37" t="s">
        <v>187</v>
      </c>
      <c r="C37" s="64"/>
      <c r="D37" s="64"/>
      <c r="E37" s="64"/>
      <c r="F37" s="5"/>
      <c r="G37" s="64"/>
      <c r="I37" s="108"/>
    </row>
    <row r="38" spans="6:9" ht="15">
      <c r="F38" s="5"/>
      <c r="I38" s="108"/>
    </row>
    <row r="39" spans="2:9" ht="15">
      <c r="B39" t="s">
        <v>188</v>
      </c>
      <c r="C39" s="5"/>
      <c r="D39" s="5"/>
      <c r="E39" s="5"/>
      <c r="F39" s="5"/>
      <c r="G39" s="5"/>
      <c r="I39" s="108"/>
    </row>
    <row r="40" ht="15">
      <c r="I40" s="108"/>
    </row>
    <row r="41" ht="15">
      <c r="I41" s="108"/>
    </row>
  </sheetData>
  <sheetProtection/>
  <printOptions/>
  <pageMargins left="0.5" right="0.5" top="0.75" bottom="0.5" header="0.3" footer="0"/>
  <pageSetup fitToHeight="1" fitToWidth="1" horizontalDpi="600" verticalDpi="600" orientation="landscape" scale="87" r:id="rId1"/>
  <headerFooter>
    <oddHeader>&amp;CWater District #2: Rt. 98 North of Village of Alexander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3.7109375" style="0" customWidth="1"/>
    <col min="2" max="2" width="57.7109375" style="0" customWidth="1"/>
    <col min="3" max="7" width="14.7109375" style="0" customWidth="1"/>
    <col min="8" max="8" width="2.7109375" style="0" customWidth="1"/>
    <col min="9" max="9" width="8.7109375" style="0" customWidth="1"/>
    <col min="12" max="16384" width="9.140625" style="2" customWidth="1"/>
  </cols>
  <sheetData>
    <row r="1" spans="1:11" ht="45.75" thickBot="1">
      <c r="A1" s="118" t="s">
        <v>156</v>
      </c>
      <c r="B1" s="119" t="s">
        <v>157</v>
      </c>
      <c r="C1" s="120">
        <v>2018</v>
      </c>
      <c r="D1" s="120">
        <v>2019</v>
      </c>
      <c r="E1" s="120">
        <v>2020</v>
      </c>
      <c r="F1" s="121" t="s">
        <v>513</v>
      </c>
      <c r="G1" s="120">
        <v>2021</v>
      </c>
      <c r="H1" s="2"/>
      <c r="I1" s="117" t="s">
        <v>372</v>
      </c>
      <c r="J1" s="2"/>
      <c r="K1" s="2"/>
    </row>
    <row r="2" spans="1:11" ht="15">
      <c r="A2" s="27" t="s">
        <v>0</v>
      </c>
      <c r="B2" s="27"/>
      <c r="C2" s="27"/>
      <c r="D2" s="27"/>
      <c r="E2" s="27"/>
      <c r="F2" s="27"/>
      <c r="G2" s="27"/>
      <c r="H2" s="2"/>
      <c r="I2" s="2"/>
      <c r="J2" s="2"/>
      <c r="K2" s="2"/>
    </row>
    <row r="3" spans="1:9" ht="15">
      <c r="A3" s="19" t="s">
        <v>317</v>
      </c>
      <c r="B3" s="19" t="s">
        <v>297</v>
      </c>
      <c r="C3" s="58">
        <v>2793</v>
      </c>
      <c r="D3" s="58">
        <v>2793</v>
      </c>
      <c r="E3" s="58">
        <v>2793</v>
      </c>
      <c r="F3" s="109">
        <v>3192</v>
      </c>
      <c r="G3" s="58">
        <v>3591</v>
      </c>
      <c r="I3" s="2"/>
    </row>
    <row r="4" spans="1:11" ht="15">
      <c r="A4" s="19" t="s">
        <v>435</v>
      </c>
      <c r="B4" s="19" t="s">
        <v>410</v>
      </c>
      <c r="C4" s="109"/>
      <c r="D4" s="109"/>
      <c r="E4" s="58">
        <v>0</v>
      </c>
      <c r="F4" s="58"/>
      <c r="G4" s="58">
        <v>6</v>
      </c>
      <c r="I4" s="105">
        <f>IF(G3=0,"",(G3-E3)/E3)</f>
        <v>0.2857142857142857</v>
      </c>
      <c r="J4" s="2"/>
      <c r="K4" s="2"/>
    </row>
    <row r="5" spans="1:11" ht="15">
      <c r="A5" s="29" t="s">
        <v>153</v>
      </c>
      <c r="B5" s="19"/>
      <c r="C5" s="58">
        <f>SUM(C3:C3)</f>
        <v>2793</v>
      </c>
      <c r="D5" s="58">
        <f>SUM(D3:D3)</f>
        <v>2793</v>
      </c>
      <c r="E5" s="58">
        <f>SUM(E3:E4)</f>
        <v>2793</v>
      </c>
      <c r="F5" s="109">
        <f>SUM(F3:F3)</f>
        <v>3192</v>
      </c>
      <c r="G5" s="58">
        <f>SUM(G3:G4)</f>
        <v>3597</v>
      </c>
      <c r="H5" s="2"/>
      <c r="I5" s="105">
        <f>IF(G5=0,"",(G5-E5)/E5)</f>
        <v>0.2878625134264232</v>
      </c>
      <c r="J5" s="2"/>
      <c r="K5" s="2"/>
    </row>
    <row r="6" spans="1:11" ht="15">
      <c r="A6" s="41" t="s">
        <v>1</v>
      </c>
      <c r="C6" s="7"/>
      <c r="D6" s="7"/>
      <c r="E6" s="7"/>
      <c r="F6" s="7"/>
      <c r="G6" s="7"/>
      <c r="H6" s="2"/>
      <c r="I6" s="2"/>
      <c r="J6" s="2"/>
      <c r="K6" s="2"/>
    </row>
    <row r="7" spans="1:11" ht="15">
      <c r="A7" s="19" t="s">
        <v>409</v>
      </c>
      <c r="B7" s="19" t="s">
        <v>410</v>
      </c>
      <c r="C7" s="58">
        <v>0</v>
      </c>
      <c r="D7" s="58">
        <v>0</v>
      </c>
      <c r="E7" s="58">
        <v>0</v>
      </c>
      <c r="F7" s="58">
        <v>0</v>
      </c>
      <c r="G7" s="58">
        <v>6</v>
      </c>
      <c r="H7" s="2"/>
      <c r="I7" s="105" t="e">
        <f>IF(G7=0,"",(G7-E7)/E7)</f>
        <v>#DIV/0!</v>
      </c>
      <c r="J7" s="2"/>
      <c r="K7" s="2"/>
    </row>
    <row r="8" spans="1:11" ht="15">
      <c r="A8" s="19" t="s">
        <v>320</v>
      </c>
      <c r="B8" s="19" t="s">
        <v>145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2"/>
      <c r="I8" s="105">
        <f>IF(G8=0,"",(G8-E8)/E8)</f>
      </c>
      <c r="J8" s="2"/>
      <c r="K8" s="2"/>
    </row>
    <row r="9" spans="1:11" ht="15">
      <c r="A9" s="19" t="s">
        <v>321</v>
      </c>
      <c r="B9" s="19" t="s">
        <v>147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2"/>
      <c r="I9" s="105">
        <f>IF(G9=0,"",(G9-E9)/E9)</f>
      </c>
      <c r="J9" s="2"/>
      <c r="K9" s="2"/>
    </row>
    <row r="10" spans="1:11" ht="15">
      <c r="A10" s="19" t="s">
        <v>322</v>
      </c>
      <c r="B10" s="19" t="s">
        <v>66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2"/>
      <c r="I10" s="105">
        <f>IF(G10=0,"",(G10-E10)/E10)</f>
      </c>
      <c r="J10" s="2"/>
      <c r="K10" s="2"/>
    </row>
    <row r="11" spans="1:11" ht="15">
      <c r="A11" s="29" t="s">
        <v>154</v>
      </c>
      <c r="B11" s="19"/>
      <c r="C11" s="58">
        <f>SUM(C7:C10)</f>
        <v>0</v>
      </c>
      <c r="D11" s="58">
        <f>SUM(D7:D10)</f>
        <v>0</v>
      </c>
      <c r="E11" s="58">
        <f>SUM(E7:E10)</f>
        <v>0</v>
      </c>
      <c r="F11" s="58">
        <f>SUM(F7:F10)</f>
        <v>0</v>
      </c>
      <c r="G11" s="58">
        <f>SUM(G7:G10)</f>
        <v>6</v>
      </c>
      <c r="H11" s="2"/>
      <c r="I11" s="105" t="e">
        <f>IF(G11=0,"",(G11-E11)/E11)</f>
        <v>#DIV/0!</v>
      </c>
      <c r="J11" s="2"/>
      <c r="K11" s="2"/>
    </row>
    <row r="12" spans="3:11" ht="15">
      <c r="C12" s="7"/>
      <c r="D12" s="7"/>
      <c r="E12" s="7"/>
      <c r="F12" s="7"/>
      <c r="G12" s="7"/>
      <c r="H12" s="2"/>
      <c r="I12" s="2"/>
      <c r="J12" s="2"/>
      <c r="K12" s="2"/>
    </row>
    <row r="13" spans="1:11" ht="15">
      <c r="A13" s="19" t="s">
        <v>159</v>
      </c>
      <c r="B13" s="22" t="s">
        <v>163</v>
      </c>
      <c r="C13" s="58">
        <v>0</v>
      </c>
      <c r="D13" s="58">
        <v>0</v>
      </c>
      <c r="E13" s="58">
        <v>0</v>
      </c>
      <c r="F13" s="58">
        <v>399</v>
      </c>
      <c r="G13" s="58">
        <v>0</v>
      </c>
      <c r="H13" s="2"/>
      <c r="I13" s="2"/>
      <c r="J13" s="2"/>
      <c r="K13" s="2"/>
    </row>
    <row r="14" spans="8:11" ht="15">
      <c r="H14" s="2"/>
      <c r="I14" s="2"/>
      <c r="J14" s="2"/>
      <c r="K14" s="2"/>
    </row>
    <row r="15" spans="1:11" ht="15.75" thickBot="1">
      <c r="A15" s="3" t="s">
        <v>323</v>
      </c>
      <c r="B15" s="3" t="s">
        <v>169</v>
      </c>
      <c r="C15" s="8">
        <f>C5-C11-C13</f>
        <v>2793</v>
      </c>
      <c r="D15" s="8">
        <f>D5-D11-D13</f>
        <v>2793</v>
      </c>
      <c r="E15" s="140">
        <f>E5-E11-E13</f>
        <v>2793</v>
      </c>
      <c r="F15" s="8">
        <f>F5-F11-F13</f>
        <v>2793</v>
      </c>
      <c r="G15" s="140">
        <f>G5-G11-G13</f>
        <v>3591</v>
      </c>
      <c r="H15" s="2"/>
      <c r="I15" s="2" t="s">
        <v>437</v>
      </c>
      <c r="J15" s="2"/>
      <c r="K15" s="2"/>
    </row>
    <row r="18" spans="2:7" ht="15">
      <c r="B18" t="s">
        <v>164</v>
      </c>
      <c r="C18" s="7">
        <f>SUM(C11+C13+C15)</f>
        <v>2793</v>
      </c>
      <c r="D18" s="7">
        <f>SUM(D11+D13+D15)</f>
        <v>2793</v>
      </c>
      <c r="E18" s="7">
        <f>SUM(E11+E13+E15)</f>
        <v>2793</v>
      </c>
      <c r="F18" s="7">
        <f>SUM(F11+F13+F15)</f>
        <v>3192</v>
      </c>
      <c r="G18" s="7">
        <f>SUM(G11+G13+G15)</f>
        <v>3597</v>
      </c>
    </row>
    <row r="19" ht="15">
      <c r="F19" s="7"/>
    </row>
    <row r="20" spans="2:7" ht="15">
      <c r="B20" t="s">
        <v>167</v>
      </c>
      <c r="C20" s="7">
        <f>SUM(C18-C5)</f>
        <v>0</v>
      </c>
      <c r="D20" s="7">
        <f>SUM(D18-D5)</f>
        <v>0</v>
      </c>
      <c r="E20" s="7">
        <f>SUM(E18-E5)</f>
        <v>0</v>
      </c>
      <c r="F20" s="7">
        <f>SUM(F18-F5)</f>
        <v>0</v>
      </c>
      <c r="G20" s="7">
        <f>SUM(G18-G5)</f>
        <v>0</v>
      </c>
    </row>
    <row r="22" spans="2:7" ht="15">
      <c r="B22" t="s">
        <v>170</v>
      </c>
      <c r="C22" s="5">
        <f>SUM(C11+C15)</f>
        <v>2793</v>
      </c>
      <c r="D22" s="5">
        <f>SUM(D11+D15)</f>
        <v>2793</v>
      </c>
      <c r="E22" s="5">
        <f>SUM(E11+E15)</f>
        <v>2793</v>
      </c>
      <c r="F22" s="5">
        <f>SUM(F11+F15)</f>
        <v>2793</v>
      </c>
      <c r="G22" s="5">
        <f>SUM(G11+G15)</f>
        <v>3597</v>
      </c>
    </row>
    <row r="23" spans="3:6" ht="15">
      <c r="C23" s="5"/>
      <c r="D23" s="5"/>
      <c r="F23" s="5"/>
    </row>
    <row r="24" spans="2:7" ht="15">
      <c r="B24" t="s">
        <v>171</v>
      </c>
      <c r="C24" s="5">
        <f>SUM(-C5)</f>
        <v>-2793</v>
      </c>
      <c r="D24" s="5">
        <f>SUM(-D5)</f>
        <v>-2793</v>
      </c>
      <c r="E24" s="5">
        <f>SUM(-E5)</f>
        <v>-2793</v>
      </c>
      <c r="F24" s="5">
        <f>SUM(-F5)</f>
        <v>-3192</v>
      </c>
      <c r="G24" s="5">
        <f>SUM(-G5)</f>
        <v>-3597</v>
      </c>
    </row>
    <row r="25" spans="3:6" ht="15">
      <c r="C25" s="5"/>
      <c r="D25" s="5"/>
      <c r="F25" s="5"/>
    </row>
    <row r="26" spans="2:7" ht="15">
      <c r="B26" t="s">
        <v>172</v>
      </c>
      <c r="C26" s="10">
        <f>SUM(C22:C24)</f>
        <v>0</v>
      </c>
      <c r="D26" s="10">
        <f>SUM(D22:D24)</f>
        <v>0</v>
      </c>
      <c r="E26" s="10">
        <f>SUM(E22:E24)</f>
        <v>0</v>
      </c>
      <c r="F26" s="10">
        <f>SUM(F22:F24)</f>
        <v>-399</v>
      </c>
      <c r="G26" s="10">
        <f>SUM(G22:G24)</f>
        <v>0</v>
      </c>
    </row>
    <row r="28" spans="2:7" ht="15">
      <c r="B28" t="s">
        <v>179</v>
      </c>
      <c r="C28" s="10">
        <v>0</v>
      </c>
      <c r="D28" s="10">
        <v>0</v>
      </c>
      <c r="E28" s="10">
        <v>0</v>
      </c>
      <c r="F28" s="10"/>
      <c r="G28" s="10">
        <v>0</v>
      </c>
    </row>
    <row r="30" spans="2:7" ht="15">
      <c r="B30" t="s">
        <v>180</v>
      </c>
      <c r="C30" s="10">
        <f>SUM(C26:C28)</f>
        <v>0</v>
      </c>
      <c r="D30" s="10">
        <v>0</v>
      </c>
      <c r="E30" s="10">
        <v>0</v>
      </c>
      <c r="F30" s="10"/>
      <c r="G30" s="10">
        <v>0</v>
      </c>
    </row>
    <row r="32" spans="2:3" ht="15">
      <c r="B32" s="12"/>
      <c r="C32" s="5"/>
    </row>
    <row r="33" ht="15">
      <c r="C33" s="5"/>
    </row>
    <row r="34" ht="15">
      <c r="C34" s="10"/>
    </row>
    <row r="35" ht="15">
      <c r="C35" s="10"/>
    </row>
    <row r="36" ht="15">
      <c r="C36" s="5"/>
    </row>
    <row r="37" ht="15">
      <c r="C37" s="5"/>
    </row>
  </sheetData>
  <sheetProtection/>
  <printOptions/>
  <pageMargins left="0.5" right="0.5" top="0.75" bottom="0.5" header="0.3" footer="0"/>
  <pageSetup fitToHeight="1" fitToWidth="1" horizontalDpi="600" verticalDpi="600" orientation="landscape" scale="77" r:id="rId1"/>
  <headerFooter>
    <oddHeader>&amp;CWater District #3: Wortendyke &amp; Pike Rds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admin</cp:lastModifiedBy>
  <cp:lastPrinted>2020-11-10T18:40:00Z</cp:lastPrinted>
  <dcterms:created xsi:type="dcterms:W3CDTF">2012-09-13T17:49:07Z</dcterms:created>
  <dcterms:modified xsi:type="dcterms:W3CDTF">2020-11-17T16:29:40Z</dcterms:modified>
  <cp:category/>
  <cp:version/>
  <cp:contentType/>
  <cp:contentStatus/>
</cp:coreProperties>
</file>